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autoCompressPictures="0"/>
  <xr:revisionPtr revIDLastSave="0" documentId="13_ncr:1_{A5F3956E-EB37-4ECA-B5F1-A1BC041E899F}" xr6:coauthVersionLast="41" xr6:coauthVersionMax="41" xr10:uidLastSave="{00000000-0000-0000-0000-000000000000}"/>
  <bookViews>
    <workbookView xWindow="-108" yWindow="-108" windowWidth="23256" windowHeight="12576" activeTab="3" xr2:uid="{00000000-000D-0000-FFFF-FFFF00000000}"/>
  </bookViews>
  <sheets>
    <sheet name="2020 Calendar " sheetId="5" r:id="rId1"/>
    <sheet name="2019 Calendar" sheetId="2" r:id="rId2"/>
    <sheet name="2018  Calendar" sheetId="1" r:id="rId3"/>
    <sheet name="2019-24 Major events planning" sheetId="3" r:id="rId4"/>
    <sheet name="2020 international events" sheetId="4" r:id="rId5"/>
    <sheet name="2019-2020 Calendar  (2)" sheetId="7" r:id="rId6"/>
  </sheets>
  <definedNames>
    <definedName name="AprSun1" localSheetId="1">DATE('2019 Calendar'!CalendarYear,4,1)-WEEKDAY(DATE('2019 Calendar'!CalendarYear,4,1))+1</definedName>
    <definedName name="AprSun1" localSheetId="5">DATE('2019-2020 Calendar  (2)'!CalendarYear,4,1)-WEEKDAY(DATE('2019-2020 Calendar  (2)'!CalendarYear,4,1))+1</definedName>
    <definedName name="AprSun1" localSheetId="0">DATE('2020 Calendar '!CalendarYear,4,1)-WEEKDAY(DATE('2020 Calendar '!CalendarYear,4,1))+1</definedName>
    <definedName name="AprSun1">DATE(CalendarYear,4,1)-WEEKDAY(DATE(CalendarYear,4,1))+1</definedName>
    <definedName name="AugSun1" localSheetId="1">DATE('2019 Calendar'!CalendarYear,8,1)-WEEKDAY(DATE('2019 Calendar'!CalendarYear,8,1))+1</definedName>
    <definedName name="AugSun1" localSheetId="5">DATE('2019-2020 Calendar  (2)'!CalendarYear,8,1)-WEEKDAY(DATE('2019-2020 Calendar  (2)'!CalendarYear,8,1))+1</definedName>
    <definedName name="AugSun1" localSheetId="0">DATE('2020 Calendar '!CalendarYear,8,1)-WEEKDAY(DATE('2020 Calendar '!CalendarYear,8,1))+1</definedName>
    <definedName name="AugSun1">DATE(CalendarYear,8,1)-WEEKDAY(DATE(CalendarYear,8,1))+1</definedName>
    <definedName name="CalendarYear" localSheetId="1">'2019 Calendar'!$C$1</definedName>
    <definedName name="CalendarYear" localSheetId="5">'2019-2020 Calendar  (2)'!$C$1</definedName>
    <definedName name="CalendarYear" localSheetId="0">'2020 Calendar '!$C$1</definedName>
    <definedName name="CalendarYear">'2018  Calendar'!$C$1</definedName>
    <definedName name="DecSun1" localSheetId="1">DATE('2019 Calendar'!CalendarYear,12,1)-WEEKDAY(DATE('2019 Calendar'!CalendarYear,12,1))+1</definedName>
    <definedName name="DecSun1" localSheetId="5">DATE('2019-2020 Calendar  (2)'!CalendarYear,12,1)-WEEKDAY(DATE('2019-2020 Calendar  (2)'!CalendarYear,12,1))+1</definedName>
    <definedName name="DecSun1" localSheetId="0">DATE('2020 Calendar '!CalendarYear,12,1)-WEEKDAY(DATE('2020 Calendar '!CalendarYear,12,1))+1</definedName>
    <definedName name="DecSun1">DATE(CalendarYear,12,1)-WEEKDAY(DATE(CalendarYear,12,1))+1</definedName>
    <definedName name="FebSun1" localSheetId="1">DATE('2019 Calendar'!CalendarYear,2,1)-WEEKDAY(DATE('2019 Calendar'!CalendarYear,2,1))+1</definedName>
    <definedName name="FebSun1" localSheetId="5">DATE('2019-2020 Calendar  (2)'!CalendarYear,2,1)-WEEKDAY(DATE('2019-2020 Calendar  (2)'!CalendarYear,2,1))+1</definedName>
    <definedName name="FebSun1" localSheetId="0">DATE('2020 Calendar '!CalendarYear,2,1)-WEEKDAY(DATE('2020 Calendar '!CalendarYear,2,1))+1</definedName>
    <definedName name="FebSun1">DATE(CalendarYear,2,1)-WEEKDAY(DATE(CalendarYear,2,1))+1</definedName>
    <definedName name="JanSun1" localSheetId="1">DATE('2019 Calendar'!CalendarYear,1,1)-WEEKDAY(DATE('2019 Calendar'!CalendarYear,1,1))+1</definedName>
    <definedName name="JanSun1" localSheetId="5">DATE('2019-2020 Calendar  (2)'!CalendarYear,1,1)-WEEKDAY(DATE('2019-2020 Calendar  (2)'!CalendarYear,1,1))+1</definedName>
    <definedName name="JanSun1" localSheetId="0">DATE('2020 Calendar '!CalendarYear,1,1)-WEEKDAY(DATE('2020 Calendar '!CalendarYear,1,1))+1</definedName>
    <definedName name="JanSun1">DATE(CalendarYear,1,1)-WEEKDAY(DATE(CalendarYear,1,1))+1</definedName>
    <definedName name="JulSun1" localSheetId="1">DATE('2019 Calendar'!CalendarYear,7,1)-WEEKDAY(DATE('2019 Calendar'!CalendarYear,7,1))+1</definedName>
    <definedName name="JulSun1" localSheetId="5">DATE('2019-2020 Calendar  (2)'!CalendarYear,7,1)-WEEKDAY(DATE('2019-2020 Calendar  (2)'!CalendarYear,7,1))+1</definedName>
    <definedName name="JulSun1" localSheetId="0">DATE('2020 Calendar '!CalendarYear,7,1)-WEEKDAY(DATE('2020 Calendar '!CalendarYear,7,1))+1</definedName>
    <definedName name="JulSun1">DATE(CalendarYear,7,1)-WEEKDAY(DATE(CalendarYear,7,1))+1</definedName>
    <definedName name="JunSun1" localSheetId="1">DATE('2019 Calendar'!CalendarYear,6,1)-WEEKDAY(DATE('2019 Calendar'!CalendarYear,6,1))+1</definedName>
    <definedName name="JunSun1" localSheetId="5">DATE('2019-2020 Calendar  (2)'!CalendarYear,6,1)-WEEKDAY(DATE('2019-2020 Calendar  (2)'!CalendarYear,6,1))+1</definedName>
    <definedName name="JunSun1" localSheetId="0">DATE('2020 Calendar '!CalendarYear,6,1)-WEEKDAY(DATE('2020 Calendar '!CalendarYear,6,1))+1</definedName>
    <definedName name="JunSun1">DATE(CalendarYear,6,1)-WEEKDAY(DATE(CalendarYear,6,1))+1</definedName>
    <definedName name="MarSun1" localSheetId="1">DATE('2019 Calendar'!CalendarYear,3,1)-WEEKDAY(DATE('2019 Calendar'!CalendarYear,3,1))+1</definedName>
    <definedName name="MarSun1" localSheetId="5">DATE('2019-2020 Calendar  (2)'!CalendarYear,3,1)-WEEKDAY(DATE('2019-2020 Calendar  (2)'!CalendarYear,3,1))+1</definedName>
    <definedName name="MarSun1" localSheetId="0">DATE('2020 Calendar '!CalendarYear,3,1)-WEEKDAY(DATE('2020 Calendar '!CalendarYear,3,1))+1</definedName>
    <definedName name="MarSun1">DATE(CalendarYear,3,1)-WEEKDAY(DATE(CalendarYear,3,1))+1</definedName>
    <definedName name="MaySun1" localSheetId="1">DATE('2019 Calendar'!CalendarYear,5,1)-WEEKDAY(DATE('2019 Calendar'!CalendarYear,5,1))+1</definedName>
    <definedName name="MaySun1" localSheetId="5">DATE('2019-2020 Calendar  (2)'!CalendarYear,5,1)-WEEKDAY(DATE('2019-2020 Calendar  (2)'!CalendarYear,5,1))+1</definedName>
    <definedName name="MaySun1" localSheetId="0">DATE('2020 Calendar '!CalendarYear,5,1)-WEEKDAY(DATE('2020 Calendar '!CalendarYear,5,1))+1</definedName>
    <definedName name="MaySun1">DATE(CalendarYear,5,1)-WEEKDAY(DATE(CalendarYear,5,1))+1</definedName>
    <definedName name="NovSun1" localSheetId="1">DATE('2019 Calendar'!CalendarYear,11,1)-WEEKDAY(DATE('2019 Calendar'!CalendarYear,11,1))+1</definedName>
    <definedName name="NovSun1" localSheetId="5">DATE('2019-2020 Calendar  (2)'!CalendarYear,11,1)-WEEKDAY(DATE('2019-2020 Calendar  (2)'!CalendarYear,11,1))+1</definedName>
    <definedName name="NovSun1" localSheetId="0">DATE('2020 Calendar '!CalendarYear,11,1)-WEEKDAY(DATE('2020 Calendar '!CalendarYear,11,1))+1</definedName>
    <definedName name="NovSun1">DATE(CalendarYear,11,1)-WEEKDAY(DATE(CalendarYear,11,1))+1</definedName>
    <definedName name="OctSun1" localSheetId="1">DATE('2019 Calendar'!CalendarYear,10,1)-WEEKDAY(DATE('2019 Calendar'!CalendarYear,10,1))+1</definedName>
    <definedName name="OctSun1" localSheetId="5">DATE('2019-2020 Calendar  (2)'!CalendarYear,10,1)-WEEKDAY(DATE('2019-2020 Calendar  (2)'!CalendarYear,10,1))+1</definedName>
    <definedName name="OctSun1" localSheetId="0">DATE('2020 Calendar '!CalendarYear,10,1)-WEEKDAY(DATE('2020 Calendar '!CalendarYear,10,1))+1</definedName>
    <definedName name="OctSun1">DATE(CalendarYear,10,1)-WEEKDAY(DATE(CalendarYear,10,1))+1</definedName>
    <definedName name="_xlnm.Print_Area" localSheetId="2">'2018  Calendar'!$B$1:$W$56</definedName>
    <definedName name="_xlnm.Print_Area" localSheetId="1">'2019 Calendar'!$B$1:$W$54</definedName>
    <definedName name="_xlnm.Print_Area" localSheetId="5">'2019-2020 Calendar  (2)'!$B$1:$W$54</definedName>
    <definedName name="_xlnm.Print_Area" localSheetId="0">'2020 Calendar '!$B$1:$W$54</definedName>
    <definedName name="SepSun1" localSheetId="1">DATE('2019 Calendar'!CalendarYear,9,1)-WEEKDAY(DATE('2019 Calendar'!CalendarYear,9,1))+1</definedName>
    <definedName name="SepSun1" localSheetId="5">DATE('2019-2020 Calendar  (2)'!CalendarYear,9,1)-WEEKDAY(DATE('2019-2020 Calendar  (2)'!CalendarYear,9,1))+1</definedName>
    <definedName name="SepSun1" localSheetId="0">DATE('2020 Calendar '!CalendarYear,9,1)-WEEKDAY(DATE('2020 Calendar '!CalendarYear,9,1))+1</definedName>
    <definedName name="SepSun1">DATE(CalendarYear,9,1)-WEEKDAY(DATE(CalendarYear,9,1))+1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4" i="7" l="1"/>
  <c r="P54" i="7"/>
  <c r="O54" i="7"/>
  <c r="N54" i="7"/>
  <c r="M54" i="7"/>
  <c r="L54" i="7"/>
  <c r="K54" i="7"/>
  <c r="I54" i="7"/>
  <c r="H54" i="7"/>
  <c r="G54" i="7"/>
  <c r="F54" i="7"/>
  <c r="E54" i="7"/>
  <c r="D54" i="7"/>
  <c r="C54" i="7"/>
  <c r="Q53" i="7"/>
  <c r="P53" i="7"/>
  <c r="O53" i="7"/>
  <c r="N53" i="7"/>
  <c r="M53" i="7"/>
  <c r="L53" i="7"/>
  <c r="K53" i="7"/>
  <c r="I53" i="7"/>
  <c r="H53" i="7"/>
  <c r="G53" i="7"/>
  <c r="F53" i="7"/>
  <c r="E53" i="7"/>
  <c r="D53" i="7"/>
  <c r="C53" i="7"/>
  <c r="Q52" i="7"/>
  <c r="P52" i="7"/>
  <c r="O52" i="7"/>
  <c r="N52" i="7"/>
  <c r="M52" i="7"/>
  <c r="L52" i="7"/>
  <c r="K52" i="7"/>
  <c r="I52" i="7"/>
  <c r="H52" i="7"/>
  <c r="G52" i="7"/>
  <c r="F52" i="7"/>
  <c r="E52" i="7"/>
  <c r="D52" i="7"/>
  <c r="C52" i="7"/>
  <c r="Q51" i="7"/>
  <c r="P51" i="7"/>
  <c r="O51" i="7"/>
  <c r="N51" i="7"/>
  <c r="M51" i="7"/>
  <c r="L51" i="7"/>
  <c r="K51" i="7"/>
  <c r="I51" i="7"/>
  <c r="H51" i="7"/>
  <c r="G51" i="7"/>
  <c r="F51" i="7"/>
  <c r="E51" i="7"/>
  <c r="D51" i="7"/>
  <c r="C51" i="7"/>
  <c r="Q50" i="7"/>
  <c r="P50" i="7"/>
  <c r="O50" i="7"/>
  <c r="N50" i="7"/>
  <c r="M50" i="7"/>
  <c r="L50" i="7"/>
  <c r="K50" i="7"/>
  <c r="I50" i="7"/>
  <c r="H50" i="7"/>
  <c r="G50" i="7"/>
  <c r="F50" i="7"/>
  <c r="E50" i="7"/>
  <c r="D50" i="7"/>
  <c r="C50" i="7"/>
  <c r="Q49" i="7"/>
  <c r="P49" i="7"/>
  <c r="O49" i="7"/>
  <c r="N49" i="7"/>
  <c r="M49" i="7"/>
  <c r="L49" i="7"/>
  <c r="K49" i="7"/>
  <c r="I49" i="7"/>
  <c r="H49" i="7"/>
  <c r="F49" i="7"/>
  <c r="E49" i="7"/>
  <c r="D49" i="7"/>
  <c r="C49" i="7"/>
  <c r="Q45" i="7"/>
  <c r="P45" i="7"/>
  <c r="O45" i="7"/>
  <c r="N45" i="7"/>
  <c r="M45" i="7"/>
  <c r="L45" i="7"/>
  <c r="K45" i="7"/>
  <c r="I45" i="7"/>
  <c r="H45" i="7"/>
  <c r="G45" i="7"/>
  <c r="F45" i="7"/>
  <c r="E45" i="7"/>
  <c r="D45" i="7"/>
  <c r="C45" i="7"/>
  <c r="Q44" i="7"/>
  <c r="P44" i="7"/>
  <c r="O44" i="7"/>
  <c r="N44" i="7"/>
  <c r="M44" i="7"/>
  <c r="L44" i="7"/>
  <c r="K44" i="7"/>
  <c r="I44" i="7"/>
  <c r="H44" i="7"/>
  <c r="G44" i="7"/>
  <c r="F44" i="7"/>
  <c r="E44" i="7"/>
  <c r="D44" i="7"/>
  <c r="C44" i="7"/>
  <c r="Q43" i="7"/>
  <c r="P43" i="7"/>
  <c r="O43" i="7"/>
  <c r="N43" i="7"/>
  <c r="M43" i="7"/>
  <c r="L43" i="7"/>
  <c r="K43" i="7"/>
  <c r="I43" i="7"/>
  <c r="H43" i="7"/>
  <c r="G43" i="7"/>
  <c r="F43" i="7"/>
  <c r="E43" i="7"/>
  <c r="D43" i="7"/>
  <c r="C43" i="7"/>
  <c r="Q42" i="7"/>
  <c r="P42" i="7"/>
  <c r="O42" i="7"/>
  <c r="N42" i="7"/>
  <c r="M42" i="7"/>
  <c r="L42" i="7"/>
  <c r="K42" i="7"/>
  <c r="I42" i="7"/>
  <c r="H42" i="7"/>
  <c r="G42" i="7"/>
  <c r="F42" i="7"/>
  <c r="E42" i="7"/>
  <c r="D42" i="7"/>
  <c r="C42" i="7"/>
  <c r="Q41" i="7"/>
  <c r="P41" i="7"/>
  <c r="O41" i="7"/>
  <c r="N41" i="7"/>
  <c r="M41" i="7"/>
  <c r="L41" i="7"/>
  <c r="K41" i="7"/>
  <c r="I41" i="7"/>
  <c r="H41" i="7"/>
  <c r="G41" i="7"/>
  <c r="F41" i="7"/>
  <c r="E41" i="7"/>
  <c r="D41" i="7"/>
  <c r="C41" i="7"/>
  <c r="Q40" i="7"/>
  <c r="P40" i="7"/>
  <c r="O40" i="7"/>
  <c r="N40" i="7"/>
  <c r="M40" i="7"/>
  <c r="L40" i="7"/>
  <c r="K40" i="7"/>
  <c r="I40" i="7"/>
  <c r="H40" i="7"/>
  <c r="G40" i="7"/>
  <c r="F40" i="7"/>
  <c r="E40" i="7"/>
  <c r="D40" i="7"/>
  <c r="C40" i="7"/>
  <c r="Q35" i="7"/>
  <c r="P35" i="7"/>
  <c r="O35" i="7"/>
  <c r="N35" i="7"/>
  <c r="M35" i="7"/>
  <c r="L35" i="7"/>
  <c r="K35" i="7"/>
  <c r="I35" i="7"/>
  <c r="H35" i="7"/>
  <c r="G35" i="7"/>
  <c r="F35" i="7"/>
  <c r="E35" i="7"/>
  <c r="D35" i="7"/>
  <c r="C35" i="7"/>
  <c r="Q34" i="7"/>
  <c r="P34" i="7"/>
  <c r="O34" i="7"/>
  <c r="N34" i="7"/>
  <c r="M34" i="7"/>
  <c r="L34" i="7"/>
  <c r="K34" i="7"/>
  <c r="I34" i="7"/>
  <c r="H34" i="7"/>
  <c r="G34" i="7"/>
  <c r="F34" i="7"/>
  <c r="E34" i="7"/>
  <c r="D34" i="7"/>
  <c r="C34" i="7"/>
  <c r="Q33" i="7"/>
  <c r="P33" i="7"/>
  <c r="O33" i="7"/>
  <c r="N33" i="7"/>
  <c r="M33" i="7"/>
  <c r="L33" i="7"/>
  <c r="K33" i="7"/>
  <c r="I33" i="7"/>
  <c r="H33" i="7"/>
  <c r="G33" i="7"/>
  <c r="F33" i="7"/>
  <c r="E33" i="7"/>
  <c r="D33" i="7"/>
  <c r="C33" i="7"/>
  <c r="Q32" i="7"/>
  <c r="P32" i="7"/>
  <c r="O32" i="7"/>
  <c r="N32" i="7"/>
  <c r="M32" i="7"/>
  <c r="L32" i="7"/>
  <c r="K32" i="7"/>
  <c r="I32" i="7"/>
  <c r="H32" i="7"/>
  <c r="G32" i="7"/>
  <c r="F32" i="7"/>
  <c r="E32" i="7"/>
  <c r="D32" i="7"/>
  <c r="C32" i="7"/>
  <c r="Q31" i="7"/>
  <c r="P31" i="7"/>
  <c r="O31" i="7"/>
  <c r="N31" i="7"/>
  <c r="M31" i="7"/>
  <c r="L31" i="7"/>
  <c r="K31" i="7"/>
  <c r="I31" i="7"/>
  <c r="H31" i="7"/>
  <c r="G31" i="7"/>
  <c r="F31" i="7"/>
  <c r="E31" i="7"/>
  <c r="D31" i="7"/>
  <c r="C31" i="7"/>
  <c r="Q30" i="7"/>
  <c r="P30" i="7"/>
  <c r="O30" i="7"/>
  <c r="N30" i="7"/>
  <c r="M30" i="7"/>
  <c r="L30" i="7"/>
  <c r="K30" i="7"/>
  <c r="I30" i="7"/>
  <c r="H30" i="7"/>
  <c r="G30" i="7"/>
  <c r="F30" i="7"/>
  <c r="E30" i="7"/>
  <c r="D30" i="7"/>
  <c r="C30" i="7"/>
  <c r="Q26" i="7"/>
  <c r="P26" i="7"/>
  <c r="O26" i="7"/>
  <c r="N26" i="7"/>
  <c r="M26" i="7"/>
  <c r="L26" i="7"/>
  <c r="K26" i="7"/>
  <c r="I26" i="7"/>
  <c r="H26" i="7"/>
  <c r="G26" i="7"/>
  <c r="F26" i="7"/>
  <c r="E26" i="7"/>
  <c r="D26" i="7"/>
  <c r="C26" i="7"/>
  <c r="Q25" i="7"/>
  <c r="P25" i="7"/>
  <c r="O25" i="7"/>
  <c r="N25" i="7"/>
  <c r="M25" i="7"/>
  <c r="L25" i="7"/>
  <c r="K25" i="7"/>
  <c r="I25" i="7"/>
  <c r="H25" i="7"/>
  <c r="G25" i="7"/>
  <c r="F25" i="7"/>
  <c r="E25" i="7"/>
  <c r="D25" i="7"/>
  <c r="C25" i="7"/>
  <c r="Q24" i="7"/>
  <c r="P24" i="7"/>
  <c r="O24" i="7"/>
  <c r="N24" i="7"/>
  <c r="M24" i="7"/>
  <c r="L24" i="7"/>
  <c r="K24" i="7"/>
  <c r="I24" i="7"/>
  <c r="H24" i="7"/>
  <c r="G24" i="7"/>
  <c r="F24" i="7"/>
  <c r="E24" i="7"/>
  <c r="D24" i="7"/>
  <c r="C24" i="7"/>
  <c r="Q23" i="7"/>
  <c r="P23" i="7"/>
  <c r="O23" i="7"/>
  <c r="N23" i="7"/>
  <c r="M23" i="7"/>
  <c r="L23" i="7"/>
  <c r="K23" i="7"/>
  <c r="I23" i="7"/>
  <c r="H23" i="7"/>
  <c r="G23" i="7"/>
  <c r="F23" i="7"/>
  <c r="E23" i="7"/>
  <c r="D23" i="7"/>
  <c r="C23" i="7"/>
  <c r="Q22" i="7"/>
  <c r="P22" i="7"/>
  <c r="O22" i="7"/>
  <c r="N22" i="7"/>
  <c r="M22" i="7"/>
  <c r="L22" i="7"/>
  <c r="K22" i="7"/>
  <c r="I22" i="7"/>
  <c r="H22" i="7"/>
  <c r="G22" i="7"/>
  <c r="F22" i="7"/>
  <c r="E22" i="7"/>
  <c r="D22" i="7"/>
  <c r="C22" i="7"/>
  <c r="Q21" i="7"/>
  <c r="P21" i="7"/>
  <c r="O21" i="7"/>
  <c r="N21" i="7"/>
  <c r="M21" i="7"/>
  <c r="L21" i="7"/>
  <c r="K21" i="7"/>
  <c r="I21" i="7"/>
  <c r="H21" i="7"/>
  <c r="G21" i="7"/>
  <c r="F21" i="7"/>
  <c r="E21" i="7"/>
  <c r="D21" i="7"/>
  <c r="C21" i="7"/>
  <c r="Q18" i="7"/>
  <c r="P18" i="7"/>
  <c r="O18" i="7"/>
  <c r="N18" i="7"/>
  <c r="M18" i="7"/>
  <c r="L18" i="7"/>
  <c r="K18" i="7"/>
  <c r="I18" i="7"/>
  <c r="H18" i="7"/>
  <c r="G18" i="7"/>
  <c r="F18" i="7"/>
  <c r="E18" i="7"/>
  <c r="D18" i="7"/>
  <c r="C18" i="7"/>
  <c r="Q17" i="7"/>
  <c r="P17" i="7"/>
  <c r="O17" i="7"/>
  <c r="N17" i="7"/>
  <c r="M17" i="7"/>
  <c r="L17" i="7"/>
  <c r="K17" i="7"/>
  <c r="I17" i="7"/>
  <c r="H17" i="7"/>
  <c r="G17" i="7"/>
  <c r="F17" i="7"/>
  <c r="E17" i="7"/>
  <c r="D17" i="7"/>
  <c r="C17" i="7"/>
  <c r="Q16" i="7"/>
  <c r="P16" i="7"/>
  <c r="O16" i="7"/>
  <c r="N16" i="7"/>
  <c r="M16" i="7"/>
  <c r="L16" i="7"/>
  <c r="K16" i="7"/>
  <c r="I16" i="7"/>
  <c r="H16" i="7"/>
  <c r="G16" i="7"/>
  <c r="F16" i="7"/>
  <c r="E16" i="7"/>
  <c r="D16" i="7"/>
  <c r="C16" i="7"/>
  <c r="Q15" i="7"/>
  <c r="P15" i="7"/>
  <c r="O15" i="7"/>
  <c r="N15" i="7"/>
  <c r="M15" i="7"/>
  <c r="L15" i="7"/>
  <c r="K15" i="7"/>
  <c r="I15" i="7"/>
  <c r="H15" i="7"/>
  <c r="G15" i="7"/>
  <c r="F15" i="7"/>
  <c r="E15" i="7"/>
  <c r="D15" i="7"/>
  <c r="C15" i="7"/>
  <c r="Q14" i="7"/>
  <c r="P14" i="7"/>
  <c r="O14" i="7"/>
  <c r="N14" i="7"/>
  <c r="M14" i="7"/>
  <c r="L14" i="7"/>
  <c r="K14" i="7"/>
  <c r="I14" i="7"/>
  <c r="H14" i="7"/>
  <c r="G14" i="7"/>
  <c r="F14" i="7"/>
  <c r="E14" i="7"/>
  <c r="D14" i="7"/>
  <c r="C14" i="7"/>
  <c r="Q13" i="7"/>
  <c r="P13" i="7"/>
  <c r="O13" i="7"/>
  <c r="N13" i="7"/>
  <c r="M13" i="7"/>
  <c r="L13" i="7"/>
  <c r="K13" i="7"/>
  <c r="I13" i="7"/>
  <c r="H13" i="7"/>
  <c r="G13" i="7"/>
  <c r="F13" i="7"/>
  <c r="E13" i="7"/>
  <c r="D13" i="7"/>
  <c r="C13" i="7"/>
  <c r="Q9" i="7"/>
  <c r="P9" i="7"/>
  <c r="O9" i="7"/>
  <c r="N9" i="7"/>
  <c r="M9" i="7"/>
  <c r="L9" i="7"/>
  <c r="K9" i="7"/>
  <c r="I9" i="7"/>
  <c r="H9" i="7"/>
  <c r="G9" i="7"/>
  <c r="F9" i="7"/>
  <c r="E9" i="7"/>
  <c r="D9" i="7"/>
  <c r="C9" i="7"/>
  <c r="Q8" i="7"/>
  <c r="P8" i="7"/>
  <c r="O8" i="7"/>
  <c r="N8" i="7"/>
  <c r="M8" i="7"/>
  <c r="L8" i="7"/>
  <c r="K8" i="7"/>
  <c r="I8" i="7"/>
  <c r="H8" i="7"/>
  <c r="G8" i="7"/>
  <c r="F8" i="7"/>
  <c r="E8" i="7"/>
  <c r="D8" i="7"/>
  <c r="C8" i="7"/>
  <c r="Q7" i="7"/>
  <c r="P7" i="7"/>
  <c r="O7" i="7"/>
  <c r="N7" i="7"/>
  <c r="M7" i="7"/>
  <c r="L7" i="7"/>
  <c r="K7" i="7"/>
  <c r="I7" i="7"/>
  <c r="H7" i="7"/>
  <c r="G7" i="7"/>
  <c r="F7" i="7"/>
  <c r="E7" i="7"/>
  <c r="D7" i="7"/>
  <c r="C7" i="7"/>
  <c r="Q6" i="7"/>
  <c r="P6" i="7"/>
  <c r="O6" i="7"/>
  <c r="N6" i="7"/>
  <c r="M6" i="7"/>
  <c r="L6" i="7"/>
  <c r="K6" i="7"/>
  <c r="I6" i="7"/>
  <c r="H6" i="7"/>
  <c r="G6" i="7"/>
  <c r="F6" i="7"/>
  <c r="E6" i="7"/>
  <c r="D6" i="7"/>
  <c r="C6" i="7"/>
  <c r="Q5" i="7"/>
  <c r="P5" i="7"/>
  <c r="O5" i="7"/>
  <c r="N5" i="7"/>
  <c r="M5" i="7"/>
  <c r="L5" i="7"/>
  <c r="K5" i="7"/>
  <c r="I5" i="7"/>
  <c r="H5" i="7"/>
  <c r="G5" i="7"/>
  <c r="F5" i="7"/>
  <c r="E5" i="7"/>
  <c r="D5" i="7"/>
  <c r="C5" i="7"/>
  <c r="Q54" i="5"/>
  <c r="P54" i="5"/>
  <c r="O54" i="5"/>
  <c r="N54" i="5"/>
  <c r="M54" i="5"/>
  <c r="L54" i="5"/>
  <c r="K54" i="5"/>
  <c r="I54" i="5"/>
  <c r="H54" i="5"/>
  <c r="G54" i="5"/>
  <c r="F54" i="5"/>
  <c r="E54" i="5"/>
  <c r="D54" i="5"/>
  <c r="C54" i="5"/>
  <c r="Q53" i="5"/>
  <c r="P53" i="5"/>
  <c r="O53" i="5"/>
  <c r="N53" i="5"/>
  <c r="M53" i="5"/>
  <c r="L53" i="5"/>
  <c r="K53" i="5"/>
  <c r="I53" i="5"/>
  <c r="H53" i="5"/>
  <c r="G53" i="5"/>
  <c r="F53" i="5"/>
  <c r="E53" i="5"/>
  <c r="D53" i="5"/>
  <c r="C53" i="5"/>
  <c r="Q52" i="5"/>
  <c r="P52" i="5"/>
  <c r="O52" i="5"/>
  <c r="N52" i="5"/>
  <c r="M52" i="5"/>
  <c r="L52" i="5"/>
  <c r="K52" i="5"/>
  <c r="I52" i="5"/>
  <c r="H52" i="5"/>
  <c r="G52" i="5"/>
  <c r="F52" i="5"/>
  <c r="E52" i="5"/>
  <c r="D52" i="5"/>
  <c r="C52" i="5"/>
  <c r="Q51" i="5"/>
  <c r="P51" i="5"/>
  <c r="O51" i="5"/>
  <c r="N51" i="5"/>
  <c r="M51" i="5"/>
  <c r="L51" i="5"/>
  <c r="K51" i="5"/>
  <c r="I51" i="5"/>
  <c r="H51" i="5"/>
  <c r="G51" i="5"/>
  <c r="F51" i="5"/>
  <c r="E51" i="5"/>
  <c r="D51" i="5"/>
  <c r="C51" i="5"/>
  <c r="Q50" i="5"/>
  <c r="P50" i="5"/>
  <c r="O50" i="5"/>
  <c r="N50" i="5"/>
  <c r="M50" i="5"/>
  <c r="L50" i="5"/>
  <c r="K50" i="5"/>
  <c r="I50" i="5"/>
  <c r="H50" i="5"/>
  <c r="G50" i="5"/>
  <c r="F50" i="5"/>
  <c r="E50" i="5"/>
  <c r="D50" i="5"/>
  <c r="C50" i="5"/>
  <c r="Q49" i="5"/>
  <c r="P49" i="5"/>
  <c r="O49" i="5"/>
  <c r="N49" i="5"/>
  <c r="M49" i="5"/>
  <c r="L49" i="5"/>
  <c r="K49" i="5"/>
  <c r="I49" i="5"/>
  <c r="H49" i="5"/>
  <c r="F49" i="5"/>
  <c r="E49" i="5"/>
  <c r="D49" i="5"/>
  <c r="C49" i="5"/>
  <c r="Q45" i="5"/>
  <c r="P45" i="5"/>
  <c r="O45" i="5"/>
  <c r="N45" i="5"/>
  <c r="M45" i="5"/>
  <c r="L45" i="5"/>
  <c r="K45" i="5"/>
  <c r="I45" i="5"/>
  <c r="H45" i="5"/>
  <c r="G45" i="5"/>
  <c r="F45" i="5"/>
  <c r="E45" i="5"/>
  <c r="D45" i="5"/>
  <c r="C45" i="5"/>
  <c r="Q44" i="5"/>
  <c r="P44" i="5"/>
  <c r="O44" i="5"/>
  <c r="N44" i="5"/>
  <c r="M44" i="5"/>
  <c r="L44" i="5"/>
  <c r="K44" i="5"/>
  <c r="I44" i="5"/>
  <c r="H44" i="5"/>
  <c r="G44" i="5"/>
  <c r="F44" i="5"/>
  <c r="E44" i="5"/>
  <c r="D44" i="5"/>
  <c r="C44" i="5"/>
  <c r="Q43" i="5"/>
  <c r="P43" i="5"/>
  <c r="O43" i="5"/>
  <c r="N43" i="5"/>
  <c r="M43" i="5"/>
  <c r="L43" i="5"/>
  <c r="K43" i="5"/>
  <c r="I43" i="5"/>
  <c r="H43" i="5"/>
  <c r="G43" i="5"/>
  <c r="F43" i="5"/>
  <c r="E43" i="5"/>
  <c r="D43" i="5"/>
  <c r="C43" i="5"/>
  <c r="Q42" i="5"/>
  <c r="P42" i="5"/>
  <c r="O42" i="5"/>
  <c r="N42" i="5"/>
  <c r="M42" i="5"/>
  <c r="L42" i="5"/>
  <c r="K42" i="5"/>
  <c r="I42" i="5"/>
  <c r="H42" i="5"/>
  <c r="G42" i="5"/>
  <c r="F42" i="5"/>
  <c r="E42" i="5"/>
  <c r="D42" i="5"/>
  <c r="C42" i="5"/>
  <c r="Q41" i="5"/>
  <c r="P41" i="5"/>
  <c r="O41" i="5"/>
  <c r="N41" i="5"/>
  <c r="M41" i="5"/>
  <c r="L41" i="5"/>
  <c r="K41" i="5"/>
  <c r="I41" i="5"/>
  <c r="H41" i="5"/>
  <c r="G41" i="5"/>
  <c r="F41" i="5"/>
  <c r="E41" i="5"/>
  <c r="D41" i="5"/>
  <c r="C41" i="5"/>
  <c r="Q40" i="5"/>
  <c r="P40" i="5"/>
  <c r="O40" i="5"/>
  <c r="N40" i="5"/>
  <c r="M40" i="5"/>
  <c r="L40" i="5"/>
  <c r="K40" i="5"/>
  <c r="I40" i="5"/>
  <c r="H40" i="5"/>
  <c r="G40" i="5"/>
  <c r="F40" i="5"/>
  <c r="E40" i="5"/>
  <c r="D40" i="5"/>
  <c r="C40" i="5"/>
  <c r="Q35" i="5"/>
  <c r="P35" i="5"/>
  <c r="O35" i="5"/>
  <c r="N35" i="5"/>
  <c r="M35" i="5"/>
  <c r="L35" i="5"/>
  <c r="K35" i="5"/>
  <c r="I35" i="5"/>
  <c r="H35" i="5"/>
  <c r="G35" i="5"/>
  <c r="F35" i="5"/>
  <c r="E35" i="5"/>
  <c r="D35" i="5"/>
  <c r="C35" i="5"/>
  <c r="Q34" i="5"/>
  <c r="P34" i="5"/>
  <c r="O34" i="5"/>
  <c r="N34" i="5"/>
  <c r="M34" i="5"/>
  <c r="L34" i="5"/>
  <c r="K34" i="5"/>
  <c r="I34" i="5"/>
  <c r="H34" i="5"/>
  <c r="G34" i="5"/>
  <c r="F34" i="5"/>
  <c r="E34" i="5"/>
  <c r="D34" i="5"/>
  <c r="C34" i="5"/>
  <c r="Q33" i="5"/>
  <c r="P33" i="5"/>
  <c r="O33" i="5"/>
  <c r="N33" i="5"/>
  <c r="M33" i="5"/>
  <c r="L33" i="5"/>
  <c r="K33" i="5"/>
  <c r="I33" i="5"/>
  <c r="H33" i="5"/>
  <c r="G33" i="5"/>
  <c r="F33" i="5"/>
  <c r="E33" i="5"/>
  <c r="D33" i="5"/>
  <c r="C33" i="5"/>
  <c r="Q32" i="5"/>
  <c r="P32" i="5"/>
  <c r="O32" i="5"/>
  <c r="N32" i="5"/>
  <c r="M32" i="5"/>
  <c r="L32" i="5"/>
  <c r="K32" i="5"/>
  <c r="I32" i="5"/>
  <c r="H32" i="5"/>
  <c r="G32" i="5"/>
  <c r="F32" i="5"/>
  <c r="E32" i="5"/>
  <c r="D32" i="5"/>
  <c r="C32" i="5"/>
  <c r="Q31" i="5"/>
  <c r="P31" i="5"/>
  <c r="O31" i="5"/>
  <c r="N31" i="5"/>
  <c r="M31" i="5"/>
  <c r="L31" i="5"/>
  <c r="K31" i="5"/>
  <c r="I31" i="5"/>
  <c r="H31" i="5"/>
  <c r="G31" i="5"/>
  <c r="F31" i="5"/>
  <c r="E31" i="5"/>
  <c r="D31" i="5"/>
  <c r="C31" i="5"/>
  <c r="Q30" i="5"/>
  <c r="P30" i="5"/>
  <c r="O30" i="5"/>
  <c r="N30" i="5"/>
  <c r="M30" i="5"/>
  <c r="L30" i="5"/>
  <c r="K30" i="5"/>
  <c r="I30" i="5"/>
  <c r="H30" i="5"/>
  <c r="G30" i="5"/>
  <c r="F30" i="5"/>
  <c r="E30" i="5"/>
  <c r="D30" i="5"/>
  <c r="C30" i="5"/>
  <c r="Q26" i="5"/>
  <c r="P26" i="5"/>
  <c r="O26" i="5"/>
  <c r="N26" i="5"/>
  <c r="M26" i="5"/>
  <c r="L26" i="5"/>
  <c r="K26" i="5"/>
  <c r="I26" i="5"/>
  <c r="H26" i="5"/>
  <c r="G26" i="5"/>
  <c r="F26" i="5"/>
  <c r="E26" i="5"/>
  <c r="D26" i="5"/>
  <c r="C26" i="5"/>
  <c r="Q25" i="5"/>
  <c r="P25" i="5"/>
  <c r="O25" i="5"/>
  <c r="N25" i="5"/>
  <c r="M25" i="5"/>
  <c r="L25" i="5"/>
  <c r="K25" i="5"/>
  <c r="I25" i="5"/>
  <c r="H25" i="5"/>
  <c r="G25" i="5"/>
  <c r="F25" i="5"/>
  <c r="E25" i="5"/>
  <c r="D25" i="5"/>
  <c r="C25" i="5"/>
  <c r="Q24" i="5"/>
  <c r="P24" i="5"/>
  <c r="O24" i="5"/>
  <c r="N24" i="5"/>
  <c r="M24" i="5"/>
  <c r="L24" i="5"/>
  <c r="K24" i="5"/>
  <c r="I24" i="5"/>
  <c r="H24" i="5"/>
  <c r="G24" i="5"/>
  <c r="F24" i="5"/>
  <c r="E24" i="5"/>
  <c r="D24" i="5"/>
  <c r="C24" i="5"/>
  <c r="Q23" i="5"/>
  <c r="P23" i="5"/>
  <c r="O23" i="5"/>
  <c r="N23" i="5"/>
  <c r="M23" i="5"/>
  <c r="L23" i="5"/>
  <c r="K23" i="5"/>
  <c r="I23" i="5"/>
  <c r="H23" i="5"/>
  <c r="G23" i="5"/>
  <c r="F23" i="5"/>
  <c r="E23" i="5"/>
  <c r="D23" i="5"/>
  <c r="C23" i="5"/>
  <c r="Q22" i="5"/>
  <c r="P22" i="5"/>
  <c r="O22" i="5"/>
  <c r="N22" i="5"/>
  <c r="M22" i="5"/>
  <c r="L22" i="5"/>
  <c r="K22" i="5"/>
  <c r="I22" i="5"/>
  <c r="H22" i="5"/>
  <c r="G22" i="5"/>
  <c r="F22" i="5"/>
  <c r="E22" i="5"/>
  <c r="D22" i="5"/>
  <c r="C22" i="5"/>
  <c r="Q21" i="5"/>
  <c r="P21" i="5"/>
  <c r="O21" i="5"/>
  <c r="N21" i="5"/>
  <c r="M21" i="5"/>
  <c r="L21" i="5"/>
  <c r="K21" i="5"/>
  <c r="I21" i="5"/>
  <c r="H21" i="5"/>
  <c r="G21" i="5"/>
  <c r="F21" i="5"/>
  <c r="E21" i="5"/>
  <c r="D21" i="5"/>
  <c r="C21" i="5"/>
  <c r="Q18" i="5"/>
  <c r="P18" i="5"/>
  <c r="O18" i="5"/>
  <c r="N18" i="5"/>
  <c r="M18" i="5"/>
  <c r="L18" i="5"/>
  <c r="K18" i="5"/>
  <c r="I18" i="5"/>
  <c r="H18" i="5"/>
  <c r="G18" i="5"/>
  <c r="F18" i="5"/>
  <c r="E18" i="5"/>
  <c r="D18" i="5"/>
  <c r="C18" i="5"/>
  <c r="Q17" i="5"/>
  <c r="P17" i="5"/>
  <c r="O17" i="5"/>
  <c r="N17" i="5"/>
  <c r="M17" i="5"/>
  <c r="L17" i="5"/>
  <c r="K17" i="5"/>
  <c r="I17" i="5"/>
  <c r="H17" i="5"/>
  <c r="G17" i="5"/>
  <c r="F17" i="5"/>
  <c r="E17" i="5"/>
  <c r="D17" i="5"/>
  <c r="C17" i="5"/>
  <c r="Q16" i="5"/>
  <c r="P16" i="5"/>
  <c r="O16" i="5"/>
  <c r="N16" i="5"/>
  <c r="M16" i="5"/>
  <c r="L16" i="5"/>
  <c r="K16" i="5"/>
  <c r="I16" i="5"/>
  <c r="H16" i="5"/>
  <c r="G16" i="5"/>
  <c r="F16" i="5"/>
  <c r="E16" i="5"/>
  <c r="D16" i="5"/>
  <c r="C16" i="5"/>
  <c r="Q15" i="5"/>
  <c r="P15" i="5"/>
  <c r="O15" i="5"/>
  <c r="N15" i="5"/>
  <c r="M15" i="5"/>
  <c r="L15" i="5"/>
  <c r="K15" i="5"/>
  <c r="I15" i="5"/>
  <c r="H15" i="5"/>
  <c r="G15" i="5"/>
  <c r="F15" i="5"/>
  <c r="E15" i="5"/>
  <c r="D15" i="5"/>
  <c r="C15" i="5"/>
  <c r="Q14" i="5"/>
  <c r="P14" i="5"/>
  <c r="O14" i="5"/>
  <c r="N14" i="5"/>
  <c r="M14" i="5"/>
  <c r="L14" i="5"/>
  <c r="K14" i="5"/>
  <c r="I14" i="5"/>
  <c r="H14" i="5"/>
  <c r="G14" i="5"/>
  <c r="F14" i="5"/>
  <c r="E14" i="5"/>
  <c r="D14" i="5"/>
  <c r="C14" i="5"/>
  <c r="Q13" i="5"/>
  <c r="P13" i="5"/>
  <c r="O13" i="5"/>
  <c r="N13" i="5"/>
  <c r="M13" i="5"/>
  <c r="L13" i="5"/>
  <c r="K13" i="5"/>
  <c r="I13" i="5"/>
  <c r="H13" i="5"/>
  <c r="G13" i="5"/>
  <c r="F13" i="5"/>
  <c r="E13" i="5"/>
  <c r="D13" i="5"/>
  <c r="C13" i="5"/>
  <c r="Q9" i="5"/>
  <c r="P9" i="5"/>
  <c r="O9" i="5"/>
  <c r="N9" i="5"/>
  <c r="M9" i="5"/>
  <c r="L9" i="5"/>
  <c r="K9" i="5"/>
  <c r="I9" i="5"/>
  <c r="H9" i="5"/>
  <c r="G9" i="5"/>
  <c r="F9" i="5"/>
  <c r="E9" i="5"/>
  <c r="D9" i="5"/>
  <c r="C9" i="5"/>
  <c r="Q8" i="5"/>
  <c r="P8" i="5"/>
  <c r="O8" i="5"/>
  <c r="N8" i="5"/>
  <c r="M8" i="5"/>
  <c r="L8" i="5"/>
  <c r="K8" i="5"/>
  <c r="I8" i="5"/>
  <c r="H8" i="5"/>
  <c r="G8" i="5"/>
  <c r="F8" i="5"/>
  <c r="E8" i="5"/>
  <c r="D8" i="5"/>
  <c r="C8" i="5"/>
  <c r="Q7" i="5"/>
  <c r="P7" i="5"/>
  <c r="O7" i="5"/>
  <c r="N7" i="5"/>
  <c r="M7" i="5"/>
  <c r="L7" i="5"/>
  <c r="K7" i="5"/>
  <c r="I7" i="5"/>
  <c r="H7" i="5"/>
  <c r="G7" i="5"/>
  <c r="F7" i="5"/>
  <c r="E7" i="5"/>
  <c r="D7" i="5"/>
  <c r="C7" i="5"/>
  <c r="Q6" i="5"/>
  <c r="P6" i="5"/>
  <c r="O6" i="5"/>
  <c r="N6" i="5"/>
  <c r="M6" i="5"/>
  <c r="L6" i="5"/>
  <c r="K6" i="5"/>
  <c r="I6" i="5"/>
  <c r="H6" i="5"/>
  <c r="G6" i="5"/>
  <c r="F6" i="5"/>
  <c r="E6" i="5"/>
  <c r="D6" i="5"/>
  <c r="C6" i="5"/>
  <c r="Q5" i="5"/>
  <c r="P5" i="5"/>
  <c r="O5" i="5"/>
  <c r="N5" i="5"/>
  <c r="M5" i="5"/>
  <c r="L5" i="5"/>
  <c r="K5" i="5"/>
  <c r="I5" i="5"/>
  <c r="H5" i="5"/>
  <c r="G5" i="5"/>
  <c r="F5" i="5"/>
  <c r="E5" i="5"/>
  <c r="D5" i="5"/>
  <c r="C5" i="5"/>
  <c r="G42" i="2"/>
  <c r="H42" i="2"/>
  <c r="I42" i="2"/>
  <c r="Q54" i="2"/>
  <c r="P54" i="2"/>
  <c r="O54" i="2"/>
  <c r="N54" i="2"/>
  <c r="M54" i="2"/>
  <c r="L54" i="2"/>
  <c r="K54" i="2"/>
  <c r="I54" i="2"/>
  <c r="H54" i="2"/>
  <c r="G54" i="2"/>
  <c r="F54" i="2"/>
  <c r="E54" i="2"/>
  <c r="D54" i="2"/>
  <c r="C54" i="2"/>
  <c r="Q53" i="2"/>
  <c r="P53" i="2"/>
  <c r="O53" i="2"/>
  <c r="N53" i="2"/>
  <c r="M53" i="2"/>
  <c r="L53" i="2"/>
  <c r="K53" i="2"/>
  <c r="I53" i="2"/>
  <c r="H53" i="2"/>
  <c r="G53" i="2"/>
  <c r="F53" i="2"/>
  <c r="E53" i="2"/>
  <c r="D53" i="2"/>
  <c r="C53" i="2"/>
  <c r="Q52" i="2"/>
  <c r="P52" i="2"/>
  <c r="O52" i="2"/>
  <c r="N52" i="2"/>
  <c r="M52" i="2"/>
  <c r="L52" i="2"/>
  <c r="K52" i="2"/>
  <c r="I52" i="2"/>
  <c r="H52" i="2"/>
  <c r="G52" i="2"/>
  <c r="F52" i="2"/>
  <c r="E52" i="2"/>
  <c r="D52" i="2"/>
  <c r="C52" i="2"/>
  <c r="Q51" i="2"/>
  <c r="P51" i="2"/>
  <c r="O51" i="2"/>
  <c r="N51" i="2"/>
  <c r="M51" i="2"/>
  <c r="L51" i="2"/>
  <c r="K51" i="2"/>
  <c r="I51" i="2"/>
  <c r="H51" i="2"/>
  <c r="G51" i="2"/>
  <c r="F51" i="2"/>
  <c r="E51" i="2"/>
  <c r="D51" i="2"/>
  <c r="C51" i="2"/>
  <c r="Q50" i="2"/>
  <c r="P50" i="2"/>
  <c r="O50" i="2"/>
  <c r="N50" i="2"/>
  <c r="M50" i="2"/>
  <c r="L50" i="2"/>
  <c r="K50" i="2"/>
  <c r="I50" i="2"/>
  <c r="H50" i="2"/>
  <c r="G50" i="2"/>
  <c r="F50" i="2"/>
  <c r="E50" i="2"/>
  <c r="D50" i="2"/>
  <c r="C50" i="2"/>
  <c r="Q49" i="2"/>
  <c r="P49" i="2"/>
  <c r="O49" i="2"/>
  <c r="N49" i="2"/>
  <c r="M49" i="2"/>
  <c r="L49" i="2"/>
  <c r="K49" i="2"/>
  <c r="I49" i="2"/>
  <c r="H49" i="2"/>
  <c r="F49" i="2"/>
  <c r="E49" i="2"/>
  <c r="D49" i="2"/>
  <c r="C49" i="2"/>
  <c r="Q45" i="2"/>
  <c r="P45" i="2"/>
  <c r="O45" i="2"/>
  <c r="N45" i="2"/>
  <c r="M45" i="2"/>
  <c r="L45" i="2"/>
  <c r="K45" i="2"/>
  <c r="I45" i="2"/>
  <c r="H45" i="2"/>
  <c r="G45" i="2"/>
  <c r="F45" i="2"/>
  <c r="E45" i="2"/>
  <c r="D45" i="2"/>
  <c r="C45" i="2"/>
  <c r="Q44" i="2"/>
  <c r="P44" i="2"/>
  <c r="O44" i="2"/>
  <c r="N44" i="2"/>
  <c r="M44" i="2"/>
  <c r="L44" i="2"/>
  <c r="K44" i="2"/>
  <c r="I44" i="2"/>
  <c r="H44" i="2"/>
  <c r="G44" i="2"/>
  <c r="F44" i="2"/>
  <c r="E44" i="2"/>
  <c r="D44" i="2"/>
  <c r="C44" i="2"/>
  <c r="Q43" i="2"/>
  <c r="P43" i="2"/>
  <c r="O43" i="2"/>
  <c r="N43" i="2"/>
  <c r="M43" i="2"/>
  <c r="L43" i="2"/>
  <c r="K43" i="2"/>
  <c r="I43" i="2"/>
  <c r="H43" i="2"/>
  <c r="G43" i="2"/>
  <c r="F43" i="2"/>
  <c r="E43" i="2"/>
  <c r="D43" i="2"/>
  <c r="C43" i="2"/>
  <c r="Q42" i="2"/>
  <c r="P42" i="2"/>
  <c r="O42" i="2"/>
  <c r="N42" i="2"/>
  <c r="M42" i="2"/>
  <c r="L42" i="2"/>
  <c r="K42" i="2"/>
  <c r="F42" i="2"/>
  <c r="E42" i="2"/>
  <c r="D42" i="2"/>
  <c r="C42" i="2"/>
  <c r="Q41" i="2"/>
  <c r="P41" i="2"/>
  <c r="O41" i="2"/>
  <c r="N41" i="2"/>
  <c r="M41" i="2"/>
  <c r="L41" i="2"/>
  <c r="K41" i="2"/>
  <c r="I41" i="2"/>
  <c r="H41" i="2"/>
  <c r="G41" i="2"/>
  <c r="F41" i="2"/>
  <c r="E41" i="2"/>
  <c r="D41" i="2"/>
  <c r="C41" i="2"/>
  <c r="Q40" i="2"/>
  <c r="P40" i="2"/>
  <c r="O40" i="2"/>
  <c r="N40" i="2"/>
  <c r="M40" i="2"/>
  <c r="L40" i="2"/>
  <c r="K40" i="2"/>
  <c r="I40" i="2"/>
  <c r="H40" i="2"/>
  <c r="G40" i="2"/>
  <c r="F40" i="2"/>
  <c r="E40" i="2"/>
  <c r="D40" i="2"/>
  <c r="C40" i="2"/>
  <c r="Q35" i="2"/>
  <c r="P35" i="2"/>
  <c r="O35" i="2"/>
  <c r="N35" i="2"/>
  <c r="M35" i="2"/>
  <c r="L35" i="2"/>
  <c r="K35" i="2"/>
  <c r="I35" i="2"/>
  <c r="H35" i="2"/>
  <c r="G35" i="2"/>
  <c r="F35" i="2"/>
  <c r="E35" i="2"/>
  <c r="D35" i="2"/>
  <c r="C35" i="2"/>
  <c r="Q34" i="2"/>
  <c r="P34" i="2"/>
  <c r="O34" i="2"/>
  <c r="N34" i="2"/>
  <c r="M34" i="2"/>
  <c r="L34" i="2"/>
  <c r="K34" i="2"/>
  <c r="I34" i="2"/>
  <c r="H34" i="2"/>
  <c r="G34" i="2"/>
  <c r="F34" i="2"/>
  <c r="E34" i="2"/>
  <c r="D34" i="2"/>
  <c r="C34" i="2"/>
  <c r="Q33" i="2"/>
  <c r="P33" i="2"/>
  <c r="O33" i="2"/>
  <c r="N33" i="2"/>
  <c r="M33" i="2"/>
  <c r="L33" i="2"/>
  <c r="K33" i="2"/>
  <c r="I33" i="2"/>
  <c r="H33" i="2"/>
  <c r="G33" i="2"/>
  <c r="F33" i="2"/>
  <c r="E33" i="2"/>
  <c r="D33" i="2"/>
  <c r="C33" i="2"/>
  <c r="Q32" i="2"/>
  <c r="P32" i="2"/>
  <c r="O32" i="2"/>
  <c r="N32" i="2"/>
  <c r="M32" i="2"/>
  <c r="L32" i="2"/>
  <c r="K32" i="2"/>
  <c r="I32" i="2"/>
  <c r="H32" i="2"/>
  <c r="G32" i="2"/>
  <c r="F32" i="2"/>
  <c r="E32" i="2"/>
  <c r="D32" i="2"/>
  <c r="C32" i="2"/>
  <c r="Q31" i="2"/>
  <c r="P31" i="2"/>
  <c r="O31" i="2"/>
  <c r="N31" i="2"/>
  <c r="M31" i="2"/>
  <c r="L31" i="2"/>
  <c r="K31" i="2"/>
  <c r="I31" i="2"/>
  <c r="H31" i="2"/>
  <c r="G31" i="2"/>
  <c r="F31" i="2"/>
  <c r="E31" i="2"/>
  <c r="D31" i="2"/>
  <c r="C31" i="2"/>
  <c r="Q30" i="2"/>
  <c r="P30" i="2"/>
  <c r="O30" i="2"/>
  <c r="N30" i="2"/>
  <c r="M30" i="2"/>
  <c r="L30" i="2"/>
  <c r="K30" i="2"/>
  <c r="I30" i="2"/>
  <c r="H30" i="2"/>
  <c r="G30" i="2"/>
  <c r="F30" i="2"/>
  <c r="E30" i="2"/>
  <c r="D30" i="2"/>
  <c r="C30" i="2"/>
  <c r="Q26" i="2"/>
  <c r="P26" i="2"/>
  <c r="O26" i="2"/>
  <c r="N26" i="2"/>
  <c r="M26" i="2"/>
  <c r="L26" i="2"/>
  <c r="K26" i="2"/>
  <c r="I26" i="2"/>
  <c r="H26" i="2"/>
  <c r="G26" i="2"/>
  <c r="F26" i="2"/>
  <c r="E26" i="2"/>
  <c r="D26" i="2"/>
  <c r="C26" i="2"/>
  <c r="Q25" i="2"/>
  <c r="P25" i="2"/>
  <c r="O25" i="2"/>
  <c r="N25" i="2"/>
  <c r="M25" i="2"/>
  <c r="L25" i="2"/>
  <c r="K25" i="2"/>
  <c r="I25" i="2"/>
  <c r="H25" i="2"/>
  <c r="G25" i="2"/>
  <c r="F25" i="2"/>
  <c r="E25" i="2"/>
  <c r="D25" i="2"/>
  <c r="C25" i="2"/>
  <c r="Q24" i="2"/>
  <c r="P24" i="2"/>
  <c r="O24" i="2"/>
  <c r="N24" i="2"/>
  <c r="M24" i="2"/>
  <c r="L24" i="2"/>
  <c r="K24" i="2"/>
  <c r="I24" i="2"/>
  <c r="H24" i="2"/>
  <c r="G24" i="2"/>
  <c r="F24" i="2"/>
  <c r="E24" i="2"/>
  <c r="D24" i="2"/>
  <c r="C24" i="2"/>
  <c r="Q23" i="2"/>
  <c r="P23" i="2"/>
  <c r="O23" i="2"/>
  <c r="N23" i="2"/>
  <c r="M23" i="2"/>
  <c r="L23" i="2"/>
  <c r="K23" i="2"/>
  <c r="I23" i="2"/>
  <c r="H23" i="2"/>
  <c r="G23" i="2"/>
  <c r="F23" i="2"/>
  <c r="E23" i="2"/>
  <c r="D23" i="2"/>
  <c r="C23" i="2"/>
  <c r="Q22" i="2"/>
  <c r="P22" i="2"/>
  <c r="O22" i="2"/>
  <c r="N22" i="2"/>
  <c r="M22" i="2"/>
  <c r="L22" i="2"/>
  <c r="K22" i="2"/>
  <c r="I22" i="2"/>
  <c r="H22" i="2"/>
  <c r="G22" i="2"/>
  <c r="F22" i="2"/>
  <c r="E22" i="2"/>
  <c r="D22" i="2"/>
  <c r="C22" i="2"/>
  <c r="Q21" i="2"/>
  <c r="P21" i="2"/>
  <c r="O21" i="2"/>
  <c r="N21" i="2"/>
  <c r="M21" i="2"/>
  <c r="L21" i="2"/>
  <c r="K21" i="2"/>
  <c r="I21" i="2"/>
  <c r="H21" i="2"/>
  <c r="G21" i="2"/>
  <c r="F21" i="2"/>
  <c r="E21" i="2"/>
  <c r="D21" i="2"/>
  <c r="C21" i="2"/>
  <c r="Q18" i="2"/>
  <c r="P18" i="2"/>
  <c r="O18" i="2"/>
  <c r="N18" i="2"/>
  <c r="M18" i="2"/>
  <c r="L18" i="2"/>
  <c r="K18" i="2"/>
  <c r="I18" i="2"/>
  <c r="H18" i="2"/>
  <c r="G18" i="2"/>
  <c r="F18" i="2"/>
  <c r="E18" i="2"/>
  <c r="D18" i="2"/>
  <c r="C18" i="2"/>
  <c r="Q17" i="2"/>
  <c r="P17" i="2"/>
  <c r="O17" i="2"/>
  <c r="N17" i="2"/>
  <c r="M17" i="2"/>
  <c r="L17" i="2"/>
  <c r="K17" i="2"/>
  <c r="I17" i="2"/>
  <c r="H17" i="2"/>
  <c r="G17" i="2"/>
  <c r="F17" i="2"/>
  <c r="E17" i="2"/>
  <c r="D17" i="2"/>
  <c r="C17" i="2"/>
  <c r="Q16" i="2"/>
  <c r="P16" i="2"/>
  <c r="O16" i="2"/>
  <c r="N16" i="2"/>
  <c r="M16" i="2"/>
  <c r="L16" i="2"/>
  <c r="K16" i="2"/>
  <c r="I16" i="2"/>
  <c r="H16" i="2"/>
  <c r="G16" i="2"/>
  <c r="F16" i="2"/>
  <c r="E16" i="2"/>
  <c r="D16" i="2"/>
  <c r="C16" i="2"/>
  <c r="Q15" i="2"/>
  <c r="P15" i="2"/>
  <c r="O15" i="2"/>
  <c r="N15" i="2"/>
  <c r="M15" i="2"/>
  <c r="L15" i="2"/>
  <c r="K15" i="2"/>
  <c r="I15" i="2"/>
  <c r="H15" i="2"/>
  <c r="G15" i="2"/>
  <c r="F15" i="2"/>
  <c r="E15" i="2"/>
  <c r="D15" i="2"/>
  <c r="C15" i="2"/>
  <c r="Q14" i="2"/>
  <c r="P14" i="2"/>
  <c r="O14" i="2"/>
  <c r="N14" i="2"/>
  <c r="M14" i="2"/>
  <c r="L14" i="2"/>
  <c r="K14" i="2"/>
  <c r="I14" i="2"/>
  <c r="H14" i="2"/>
  <c r="G14" i="2"/>
  <c r="F14" i="2"/>
  <c r="E14" i="2"/>
  <c r="D14" i="2"/>
  <c r="C14" i="2"/>
  <c r="Q13" i="2"/>
  <c r="P13" i="2"/>
  <c r="O13" i="2"/>
  <c r="N13" i="2"/>
  <c r="M13" i="2"/>
  <c r="L13" i="2"/>
  <c r="K13" i="2"/>
  <c r="I13" i="2"/>
  <c r="H13" i="2"/>
  <c r="G13" i="2"/>
  <c r="F13" i="2"/>
  <c r="E13" i="2"/>
  <c r="D13" i="2"/>
  <c r="C13" i="2"/>
  <c r="Q9" i="2"/>
  <c r="P9" i="2"/>
  <c r="O9" i="2"/>
  <c r="N9" i="2"/>
  <c r="M9" i="2"/>
  <c r="L9" i="2"/>
  <c r="K9" i="2"/>
  <c r="I9" i="2"/>
  <c r="H9" i="2"/>
  <c r="G9" i="2"/>
  <c r="F9" i="2"/>
  <c r="E9" i="2"/>
  <c r="D9" i="2"/>
  <c r="C9" i="2"/>
  <c r="Q8" i="2"/>
  <c r="P8" i="2"/>
  <c r="O8" i="2"/>
  <c r="N8" i="2"/>
  <c r="M8" i="2"/>
  <c r="L8" i="2"/>
  <c r="K8" i="2"/>
  <c r="I8" i="2"/>
  <c r="H8" i="2"/>
  <c r="G8" i="2"/>
  <c r="F8" i="2"/>
  <c r="E8" i="2"/>
  <c r="D8" i="2"/>
  <c r="C8" i="2"/>
  <c r="Q7" i="2"/>
  <c r="P7" i="2"/>
  <c r="O7" i="2"/>
  <c r="N7" i="2"/>
  <c r="M7" i="2"/>
  <c r="L7" i="2"/>
  <c r="K7" i="2"/>
  <c r="I7" i="2"/>
  <c r="H7" i="2"/>
  <c r="G7" i="2"/>
  <c r="F7" i="2"/>
  <c r="E7" i="2"/>
  <c r="D7" i="2"/>
  <c r="C7" i="2"/>
  <c r="Q6" i="2"/>
  <c r="P6" i="2"/>
  <c r="O6" i="2"/>
  <c r="N6" i="2"/>
  <c r="M6" i="2"/>
  <c r="L6" i="2"/>
  <c r="K6" i="2"/>
  <c r="I6" i="2"/>
  <c r="H6" i="2"/>
  <c r="G6" i="2"/>
  <c r="F6" i="2"/>
  <c r="E6" i="2"/>
  <c r="D6" i="2"/>
  <c r="C6" i="2"/>
  <c r="Q5" i="2"/>
  <c r="P5" i="2"/>
  <c r="O5" i="2"/>
  <c r="N5" i="2"/>
  <c r="M5" i="2"/>
  <c r="L5" i="2"/>
  <c r="K5" i="2"/>
  <c r="I5" i="2"/>
  <c r="H5" i="2"/>
  <c r="G5" i="2"/>
  <c r="F5" i="2"/>
  <c r="E5" i="2"/>
  <c r="D5" i="2"/>
  <c r="C5" i="2"/>
  <c r="Q56" i="1"/>
  <c r="P56" i="1"/>
  <c r="O56" i="1"/>
  <c r="N56" i="1"/>
  <c r="M56" i="1"/>
  <c r="L56" i="1"/>
  <c r="K56" i="1"/>
  <c r="Q55" i="1"/>
  <c r="P55" i="1"/>
  <c r="O55" i="1"/>
  <c r="N55" i="1"/>
  <c r="M55" i="1"/>
  <c r="L55" i="1"/>
  <c r="K55" i="1"/>
  <c r="Q54" i="1"/>
  <c r="P54" i="1"/>
  <c r="O54" i="1"/>
  <c r="N54" i="1"/>
  <c r="M54" i="1"/>
  <c r="L54" i="1"/>
  <c r="K54" i="1"/>
  <c r="Q53" i="1"/>
  <c r="P53" i="1"/>
  <c r="O53" i="1"/>
  <c r="N53" i="1"/>
  <c r="M53" i="1"/>
  <c r="L53" i="1"/>
  <c r="K53" i="1"/>
  <c r="Q52" i="1"/>
  <c r="P52" i="1"/>
  <c r="O52" i="1"/>
  <c r="N52" i="1"/>
  <c r="M52" i="1"/>
  <c r="L52" i="1"/>
  <c r="K52" i="1"/>
  <c r="Q51" i="1"/>
  <c r="P51" i="1"/>
  <c r="O51" i="1"/>
  <c r="N51" i="1"/>
  <c r="M51" i="1"/>
  <c r="L51" i="1"/>
  <c r="K51" i="1"/>
  <c r="I56" i="1"/>
  <c r="H56" i="1"/>
  <c r="G56" i="1"/>
  <c r="F56" i="1"/>
  <c r="E56" i="1"/>
  <c r="D56" i="1"/>
  <c r="C56" i="1"/>
  <c r="I55" i="1"/>
  <c r="H55" i="1"/>
  <c r="G55" i="1"/>
  <c r="F55" i="1"/>
  <c r="E55" i="1"/>
  <c r="D55" i="1"/>
  <c r="C55" i="1"/>
  <c r="I54" i="1"/>
  <c r="H54" i="1"/>
  <c r="G54" i="1"/>
  <c r="F54" i="1"/>
  <c r="E54" i="1"/>
  <c r="D54" i="1"/>
  <c r="C54" i="1"/>
  <c r="I53" i="1"/>
  <c r="H53" i="1"/>
  <c r="G53" i="1"/>
  <c r="F53" i="1"/>
  <c r="E53" i="1"/>
  <c r="D53" i="1"/>
  <c r="C53" i="1"/>
  <c r="I52" i="1"/>
  <c r="H52" i="1"/>
  <c r="G52" i="1"/>
  <c r="F52" i="1"/>
  <c r="E52" i="1"/>
  <c r="D52" i="1"/>
  <c r="C52" i="1"/>
  <c r="I51" i="1"/>
  <c r="H51" i="1"/>
  <c r="G51" i="1"/>
  <c r="F51" i="1"/>
  <c r="E51" i="1"/>
  <c r="D51" i="1"/>
  <c r="C51" i="1"/>
  <c r="Q47" i="1"/>
  <c r="P47" i="1"/>
  <c r="O47" i="1"/>
  <c r="N47" i="1"/>
  <c r="M47" i="1"/>
  <c r="L47" i="1"/>
  <c r="K47" i="1"/>
  <c r="Q46" i="1"/>
  <c r="P46" i="1"/>
  <c r="O46" i="1"/>
  <c r="N46" i="1"/>
  <c r="M46" i="1"/>
  <c r="L46" i="1"/>
  <c r="K46" i="1"/>
  <c r="Q45" i="1"/>
  <c r="P45" i="1"/>
  <c r="O45" i="1"/>
  <c r="N45" i="1"/>
  <c r="M45" i="1"/>
  <c r="L45" i="1"/>
  <c r="K45" i="1"/>
  <c r="Q44" i="1"/>
  <c r="P44" i="1"/>
  <c r="O44" i="1"/>
  <c r="N44" i="1"/>
  <c r="M44" i="1"/>
  <c r="L44" i="1"/>
  <c r="K44" i="1"/>
  <c r="Q43" i="1"/>
  <c r="P43" i="1"/>
  <c r="O43" i="1"/>
  <c r="N43" i="1"/>
  <c r="M43" i="1"/>
  <c r="L43" i="1"/>
  <c r="K43" i="1"/>
  <c r="Q42" i="1"/>
  <c r="P42" i="1"/>
  <c r="O42" i="1"/>
  <c r="N42" i="1"/>
  <c r="M42" i="1"/>
  <c r="L42" i="1"/>
  <c r="K42" i="1"/>
  <c r="I47" i="1"/>
  <c r="H47" i="1"/>
  <c r="G47" i="1"/>
  <c r="F47" i="1"/>
  <c r="E47" i="1"/>
  <c r="D47" i="1"/>
  <c r="C47" i="1"/>
  <c r="I46" i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3" i="1"/>
  <c r="H43" i="1"/>
  <c r="G43" i="1"/>
  <c r="F43" i="1"/>
  <c r="E43" i="1"/>
  <c r="D43" i="1"/>
  <c r="C43" i="1"/>
  <c r="I42" i="1"/>
  <c r="H42" i="1"/>
  <c r="G42" i="1"/>
  <c r="F42" i="1"/>
  <c r="E42" i="1"/>
  <c r="D42" i="1"/>
  <c r="C42" i="1"/>
  <c r="Q37" i="1"/>
  <c r="P37" i="1"/>
  <c r="O37" i="1"/>
  <c r="N37" i="1"/>
  <c r="M37" i="1"/>
  <c r="L37" i="1"/>
  <c r="K37" i="1"/>
  <c r="Q36" i="1"/>
  <c r="P36" i="1"/>
  <c r="O36" i="1"/>
  <c r="N36" i="1"/>
  <c r="M36" i="1"/>
  <c r="L36" i="1"/>
  <c r="K36" i="1"/>
  <c r="Q35" i="1"/>
  <c r="P35" i="1"/>
  <c r="O35" i="1"/>
  <c r="N35" i="1"/>
  <c r="M35" i="1"/>
  <c r="L35" i="1"/>
  <c r="K35" i="1"/>
  <c r="Q34" i="1"/>
  <c r="P34" i="1"/>
  <c r="O34" i="1"/>
  <c r="N34" i="1"/>
  <c r="M34" i="1"/>
  <c r="L34" i="1"/>
  <c r="K34" i="1"/>
  <c r="Q33" i="1"/>
  <c r="P33" i="1"/>
  <c r="O33" i="1"/>
  <c r="N33" i="1"/>
  <c r="M33" i="1"/>
  <c r="L33" i="1"/>
  <c r="K33" i="1"/>
  <c r="Q32" i="1"/>
  <c r="P32" i="1"/>
  <c r="O32" i="1"/>
  <c r="N32" i="1"/>
  <c r="M32" i="1"/>
  <c r="L32" i="1"/>
  <c r="K32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2" i="1"/>
  <c r="H32" i="1"/>
  <c r="G32" i="1"/>
  <c r="F32" i="1"/>
  <c r="E32" i="1"/>
  <c r="D32" i="1"/>
  <c r="C32" i="1"/>
  <c r="Q28" i="1"/>
  <c r="P28" i="1"/>
  <c r="O28" i="1"/>
  <c r="N28" i="1"/>
  <c r="M28" i="1"/>
  <c r="L28" i="1"/>
  <c r="K28" i="1"/>
  <c r="Q27" i="1"/>
  <c r="P27" i="1"/>
  <c r="O27" i="1"/>
  <c r="N27" i="1"/>
  <c r="M27" i="1"/>
  <c r="L27" i="1"/>
  <c r="K27" i="1"/>
  <c r="Q26" i="1"/>
  <c r="P26" i="1"/>
  <c r="O26" i="1"/>
  <c r="N26" i="1"/>
  <c r="M26" i="1"/>
  <c r="L26" i="1"/>
  <c r="K26" i="1"/>
  <c r="Q25" i="1"/>
  <c r="P25" i="1"/>
  <c r="O25" i="1"/>
  <c r="N25" i="1"/>
  <c r="M25" i="1"/>
  <c r="L25" i="1"/>
  <c r="K25" i="1"/>
  <c r="Q24" i="1"/>
  <c r="P24" i="1"/>
  <c r="O24" i="1"/>
  <c r="N24" i="1"/>
  <c r="M24" i="1"/>
  <c r="L24" i="1"/>
  <c r="K24" i="1"/>
  <c r="Q23" i="1"/>
  <c r="P23" i="1"/>
  <c r="O23" i="1"/>
  <c r="N23" i="1"/>
  <c r="M23" i="1"/>
  <c r="L23" i="1"/>
  <c r="K23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Q19" i="1"/>
  <c r="P19" i="1"/>
  <c r="O19" i="1"/>
  <c r="N19" i="1"/>
  <c r="M19" i="1"/>
  <c r="L19" i="1"/>
  <c r="K19" i="1"/>
  <c r="Q18" i="1"/>
  <c r="P18" i="1"/>
  <c r="O18" i="1"/>
  <c r="N18" i="1"/>
  <c r="M18" i="1"/>
  <c r="L18" i="1"/>
  <c r="K18" i="1"/>
  <c r="Q17" i="1"/>
  <c r="P17" i="1"/>
  <c r="O17" i="1"/>
  <c r="N17" i="1"/>
  <c r="M17" i="1"/>
  <c r="L17" i="1"/>
  <c r="K17" i="1"/>
  <c r="Q16" i="1"/>
  <c r="P16" i="1"/>
  <c r="O16" i="1"/>
  <c r="N16" i="1"/>
  <c r="M16" i="1"/>
  <c r="L16" i="1"/>
  <c r="K16" i="1"/>
  <c r="Q15" i="1"/>
  <c r="P15" i="1"/>
  <c r="O15" i="1"/>
  <c r="N15" i="1"/>
  <c r="M15" i="1"/>
  <c r="L15" i="1"/>
  <c r="K15" i="1"/>
  <c r="Q14" i="1"/>
  <c r="P14" i="1"/>
  <c r="O14" i="1"/>
  <c r="N14" i="1"/>
  <c r="M14" i="1"/>
  <c r="L14" i="1"/>
  <c r="K14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Q10" i="1"/>
  <c r="P10" i="1"/>
  <c r="O10" i="1"/>
  <c r="N10" i="1"/>
  <c r="M10" i="1"/>
  <c r="L10" i="1"/>
  <c r="K10" i="1"/>
  <c r="Q9" i="1"/>
  <c r="P9" i="1"/>
  <c r="O9" i="1"/>
  <c r="N9" i="1"/>
  <c r="M9" i="1"/>
  <c r="L9" i="1"/>
  <c r="K9" i="1"/>
  <c r="Q8" i="1"/>
  <c r="P8" i="1"/>
  <c r="O8" i="1"/>
  <c r="N8" i="1"/>
  <c r="M8" i="1"/>
  <c r="L8" i="1"/>
  <c r="K8" i="1"/>
  <c r="Q7" i="1"/>
  <c r="P7" i="1"/>
  <c r="O7" i="1"/>
  <c r="N7" i="1"/>
  <c r="M7" i="1"/>
  <c r="L7" i="1"/>
  <c r="K7" i="1"/>
  <c r="Q6" i="1"/>
  <c r="P6" i="1"/>
  <c r="O6" i="1"/>
  <c r="N6" i="1"/>
  <c r="M6" i="1"/>
  <c r="L6" i="1"/>
  <c r="K6" i="1"/>
  <c r="Q5" i="1"/>
  <c r="P5" i="1"/>
  <c r="O5" i="1"/>
  <c r="N5" i="1"/>
  <c r="M5" i="1"/>
  <c r="L5" i="1"/>
  <c r="K5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<sst xmlns="http://schemas.openxmlformats.org/spreadsheetml/2006/main" count="664" uniqueCount="161">
  <si>
    <t>S</t>
  </si>
  <si>
    <t>M</t>
  </si>
  <si>
    <t>T</t>
  </si>
  <si>
    <t>W</t>
  </si>
  <si>
    <t>F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</si>
  <si>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</si>
  <si>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</si>
  <si>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</si>
  <si>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</si>
  <si>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</si>
  <si>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</si>
  <si>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</si>
  <si>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</si>
  <si>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</si>
  <si>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</si>
  <si>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</si>
  <si>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</si>
  <si>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Sage Stomp- May19-20</t>
  </si>
  <si>
    <t>FEBRURAY</t>
  </si>
  <si>
    <t>Plan for FWOC  Central forest event</t>
  </si>
  <si>
    <t>Plan for EOOC  Central forest event</t>
  </si>
  <si>
    <t>Plan for GOAT _EOOC</t>
  </si>
  <si>
    <t>November</t>
  </si>
  <si>
    <t>AOA Retreat And AGM_Nov 2-4</t>
  </si>
  <si>
    <t>NOTES</t>
  </si>
  <si>
    <t>Maybe O200 and O300</t>
  </si>
  <si>
    <t>National</t>
  </si>
  <si>
    <t>Sass Peppre Camp _August 15-16</t>
  </si>
  <si>
    <t>GVOC Sprint Camp -Feb 16-18</t>
  </si>
  <si>
    <t>AOA Casino- Feb 24-25</t>
  </si>
  <si>
    <t>Blackfoot _ Forest training/ event EOOC</t>
  </si>
  <si>
    <t>CAMP KIWANIS _ Spring skill camp- May 25-27</t>
  </si>
  <si>
    <t>Word O Day -local public  events - May 23</t>
  </si>
  <si>
    <t>JWOC Hungary-July 8-15</t>
  </si>
  <si>
    <t>NAOC( North American)_ August 17-21</t>
  </si>
  <si>
    <t>COC (Canadian)_ August 23-24</t>
  </si>
  <si>
    <t>Plan for Earn your Turkey_FWOC</t>
  </si>
  <si>
    <t>in Province</t>
  </si>
  <si>
    <t>Out of Province</t>
  </si>
  <si>
    <t>Morningside_ EOOC B event May 6</t>
  </si>
  <si>
    <t>Fit in clinics for officials mapping and coaching as needed</t>
  </si>
  <si>
    <t>National O week</t>
  </si>
  <si>
    <t>Word Masters_Denmark -July 6-13</t>
  </si>
  <si>
    <t>IMPORTANT O DATES</t>
  </si>
  <si>
    <t>AOA</t>
  </si>
  <si>
    <t>EOOC</t>
  </si>
  <si>
    <t>FWOC</t>
  </si>
  <si>
    <t>OC</t>
  </si>
  <si>
    <t>EVENTS:</t>
  </si>
  <si>
    <t>Choose date for AOC</t>
  </si>
  <si>
    <t>AOC Tentative: Sept 15-16</t>
  </si>
  <si>
    <t>WCOC ( Westerns) _GVOC- June 16-17</t>
  </si>
  <si>
    <t>World Champ Aug 4-11 in Latvia</t>
  </si>
  <si>
    <t>O200 Clinic March 4th Calgary</t>
  </si>
  <si>
    <t>Rumsey _FWOC B event- April 28</t>
  </si>
  <si>
    <t>GVOC Sprint Camp -Feb 15-17</t>
  </si>
  <si>
    <t>National Orienteering Week</t>
  </si>
  <si>
    <t>May</t>
  </si>
  <si>
    <t>AOA Retreat And AGM_Nov 1-2</t>
  </si>
  <si>
    <t>AB compass series #1</t>
  </si>
  <si>
    <t>AB compass series #2</t>
  </si>
  <si>
    <t>AB compass series #3</t>
  </si>
  <si>
    <t>AB compass series #4</t>
  </si>
  <si>
    <t>National/International</t>
  </si>
  <si>
    <t>COC &amp; O fest _June 20-27 Ottawa - Montreal - Rawdon</t>
  </si>
  <si>
    <t>July 26 , 27 , 28 COC events Sprint, Middle, Long</t>
  </si>
  <si>
    <t>AB compass series #5</t>
  </si>
  <si>
    <t>AB compass series #6</t>
  </si>
  <si>
    <t>EOOC Forest event one of the weekends</t>
  </si>
  <si>
    <t>Alberta Masters Games tentative</t>
  </si>
  <si>
    <t>Morningside_ EOOC Forest event May 5</t>
  </si>
  <si>
    <t>World Orienteering Champs_ Aug 12-17- Norway</t>
  </si>
  <si>
    <t>FWOC Forest event_Barebones Aug 11</t>
  </si>
  <si>
    <t>FWOC Forest event_ Thanksgiving Oct 13</t>
  </si>
  <si>
    <t xml:space="preserve"> tentative FWOC public engagement event</t>
  </si>
  <si>
    <t>City Limits- Adventure race Calgary _ Apr 27</t>
  </si>
  <si>
    <t>Sage Stomp_May 18-20</t>
  </si>
  <si>
    <t>Word O Day/week_ May 15-22</t>
  </si>
  <si>
    <t xml:space="preserve"> Spring Camp EOOC _ May 24-26</t>
  </si>
  <si>
    <t>Sandy McNab_ FWOC Forest event June 8-9</t>
  </si>
  <si>
    <t>Alberta Provincial Champs FWOC June 29-30</t>
  </si>
  <si>
    <t>World Masters_June 5-12, Latvia</t>
  </si>
  <si>
    <t xml:space="preserve"> JWOC_June 7-12, Denmark</t>
  </si>
  <si>
    <t>BCOC/Western WCOC_ Sept 7-8 Kimberly</t>
  </si>
  <si>
    <t>Year</t>
  </si>
  <si>
    <t>Date</t>
  </si>
  <si>
    <t>Spring Camp</t>
  </si>
  <si>
    <t>AOC ( Prov.Champs)</t>
  </si>
  <si>
    <t>COC (Canadians)</t>
  </si>
  <si>
    <t>Notes</t>
  </si>
  <si>
    <t>May 24-26</t>
  </si>
  <si>
    <t>EOOC spring camp</t>
  </si>
  <si>
    <t>FWOC Organizer  AOC</t>
  </si>
  <si>
    <t>June 29-30</t>
  </si>
  <si>
    <t>EOOC Organizer  AOC</t>
  </si>
  <si>
    <t xml:space="preserve">May </t>
  </si>
  <si>
    <t>FWOC Organizer AOC &amp;WCOC</t>
  </si>
  <si>
    <t>FWOC spring camp</t>
  </si>
  <si>
    <t>FWOC &amp; EOOC organizer COC and AOC</t>
  </si>
  <si>
    <t>WCOC ( Westerns)</t>
  </si>
  <si>
    <t>tentative : Barrier Lake new map</t>
  </si>
  <si>
    <t>Tentative : Strathcona Wilderness Center</t>
  </si>
  <si>
    <t>2020 schedule</t>
  </si>
  <si>
    <t>International Events including World Cups</t>
  </si>
  <si>
    <t>0 May - 24 May</t>
  </si>
  <si>
    <t>World Cup 2020</t>
  </si>
  <si>
    <t>Switzerland</t>
  </si>
  <si>
    <t>Europe</t>
  </si>
  <si>
    <t>World Cup</t>
  </si>
  <si>
    <t>28 Jun - 5 Jul</t>
  </si>
  <si>
    <t>Junior World Orienteering Championships 2020</t>
  </si>
  <si>
    <t>Turkey</t>
  </si>
  <si>
    <t>Junior World Championships</t>
  </si>
  <si>
    <t>7 Jul - 11 Jul</t>
  </si>
  <si>
    <t>Nokian Tyres World Orienteering Championships 2020 - Sprint</t>
  </si>
  <si>
    <t>Denmark</t>
  </si>
  <si>
    <t>World Championships</t>
  </si>
  <si>
    <t>23 Jul - 26 Jul</t>
  </si>
  <si>
    <t>North American Orienteering Championships (Senior, Junior, Youth)</t>
  </si>
  <si>
    <t>United States</t>
  </si>
  <si>
    <t>North America</t>
  </si>
  <si>
    <t>Regional Championships</t>
  </si>
  <si>
    <t>World Ranking Event</t>
  </si>
  <si>
    <t>7 Aug - 15 Aug</t>
  </si>
  <si>
    <t>World Masters Orienteering Championships 2020</t>
  </si>
  <si>
    <t>Slovakia</t>
  </si>
  <si>
    <t>World Masters</t>
  </si>
  <si>
    <t>19 Aug - 23 Aug</t>
  </si>
  <si>
    <t>European Orienteering Championships 2020</t>
  </si>
  <si>
    <t>Estonia</t>
  </si>
  <si>
    <t>Canadain</t>
  </si>
  <si>
    <t>May 16-19</t>
  </si>
  <si>
    <t>Team Trials Sage Stomp</t>
  </si>
  <si>
    <t>Okanagan, BC</t>
  </si>
  <si>
    <t>July 3-5</t>
  </si>
  <si>
    <t>Westerns &amp; Alberta</t>
  </si>
  <si>
    <t>Barrier Lake Alberta</t>
  </si>
  <si>
    <t>July 11-14</t>
  </si>
  <si>
    <t>Canadians</t>
  </si>
  <si>
    <t>Kimberly, BC</t>
  </si>
  <si>
    <t>August 29-30</t>
  </si>
  <si>
    <t>BC Champs</t>
  </si>
  <si>
    <t>Whistler, BC</t>
  </si>
  <si>
    <t>Westerns WCOC - Barrier lake July 3-5</t>
  </si>
  <si>
    <t xml:space="preserve"> </t>
  </si>
  <si>
    <t>Junior worlds JWOC_June 28- July 5-Turkey</t>
  </si>
  <si>
    <t>North American July 23-26</t>
  </si>
  <si>
    <t>BC Champs August 29-30</t>
  </si>
  <si>
    <t xml:space="preserve">Sage Stomp_May 16-19 Team Trials </t>
  </si>
  <si>
    <t>Word O Day/week_ May 18-23</t>
  </si>
  <si>
    <t xml:space="preserve">FWOC Forest event_ ? </t>
  </si>
  <si>
    <t>World Orienteering Champs WOC July 7-11 Denmark</t>
  </si>
  <si>
    <t>Canadians  COC Kimberly July 11-14</t>
  </si>
  <si>
    <t>AOA reatreat</t>
  </si>
  <si>
    <t>AB compass series #4-5-6</t>
  </si>
  <si>
    <t>EOOC Forest event ?</t>
  </si>
  <si>
    <t>?</t>
  </si>
  <si>
    <t>?EOOC forest event</t>
  </si>
  <si>
    <t>? Spring Camp  _ May 22-24</t>
  </si>
  <si>
    <t xml:space="preserve">Morningside_ May 3_EOOC Forest event </t>
  </si>
  <si>
    <t>GVOC Sprint Camp -March 13-15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</si>
</sst>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35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ajor"/>
    </font>
    <font>
      <b/>
      <sz val="9.5"/>
      <color theme="8"/>
      <name val="Calibri"/>
      <family val="2"/>
      <scheme val="major"/>
    </font>
    <font>
      <b/>
      <sz val="26"/>
      <color theme="0"/>
      <name val="Calibri"/>
      <family val="2"/>
      <scheme val="major"/>
    </font>
    <font>
      <sz val="8"/>
      <color theme="0"/>
      <name val="Calibri"/>
      <family val="2"/>
      <scheme val="minor"/>
    </font>
    <font>
      <b/>
      <sz val="13.5"/>
      <color theme="0"/>
      <name val="Calibri"/>
      <family val="2"/>
      <scheme val="major"/>
    </font>
    <font>
      <sz val="9"/>
      <color theme="1"/>
      <name val="Calibri"/>
      <family val="2"/>
      <scheme val="minor"/>
    </font>
    <font>
      <sz val="8"/>
      <color theme="8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b/>
      <sz val="8"/>
      <color theme="0" tint="-0.249977111117893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12"/>
      <color rgb="FFC00000"/>
      <name val="Calibri"/>
      <family val="2"/>
      <scheme val="major"/>
    </font>
    <font>
      <sz val="9"/>
      <color rgb="FFC0000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8"/>
      <color rgb="FF7030A0"/>
      <name val="Calibri"/>
      <family val="2"/>
      <scheme val="minor"/>
    </font>
    <font>
      <b/>
      <sz val="9"/>
      <color theme="0"/>
      <name val="Calibri"/>
      <family val="2"/>
      <scheme val="major"/>
    </font>
    <font>
      <sz val="9"/>
      <color theme="0"/>
      <name val="Calibri"/>
      <family val="2"/>
      <scheme val="minor"/>
    </font>
    <font>
      <b/>
      <sz val="9"/>
      <color theme="8"/>
      <name val="Calibri"/>
      <family val="2"/>
      <scheme val="major"/>
    </font>
    <font>
      <b/>
      <sz val="9"/>
      <color theme="1"/>
      <name val="Calibri"/>
      <family val="2"/>
      <scheme val="major"/>
    </font>
    <font>
      <b/>
      <sz val="9"/>
      <color rgb="FFC00000"/>
      <name val="Calibri"/>
      <family val="2"/>
      <scheme val="minor"/>
    </font>
    <font>
      <b/>
      <sz val="9"/>
      <color theme="8"/>
      <name val="Calibri"/>
      <family val="2"/>
      <scheme val="minor"/>
    </font>
    <font>
      <b/>
      <sz val="9"/>
      <color rgb="FFC00000"/>
      <name val="Calibri"/>
      <family val="2"/>
      <scheme val="major"/>
    </font>
    <font>
      <sz val="9"/>
      <color rgb="FF7030A0"/>
      <name val="Calibri"/>
      <family val="2"/>
      <scheme val="minor"/>
    </font>
    <font>
      <sz val="9"/>
      <name val="Calibri"/>
      <family val="2"/>
      <scheme val="minor"/>
    </font>
    <font>
      <sz val="9"/>
      <color theme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1BB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0" fillId="2" borderId="0" xfId="0" applyFont="1" applyFill="1" applyBorder="1"/>
    <xf numFmtId="164" fontId="0" fillId="2" borderId="0" xfId="0" applyNumberFormat="1" applyFont="1" applyFill="1" applyBorder="1"/>
    <xf numFmtId="49" fontId="0" fillId="0" borderId="0" xfId="0" applyNumberFormat="1" applyFont="1"/>
    <xf numFmtId="49" fontId="9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/>
    </xf>
    <xf numFmtId="164" fontId="0" fillId="4" borderId="0" xfId="0" applyNumberFormat="1" applyFont="1" applyFill="1" applyBorder="1" applyAlignment="1">
      <alignment horizontal="center"/>
    </xf>
    <xf numFmtId="164" fontId="0" fillId="5" borderId="0" xfId="0" applyNumberFormat="1" applyFont="1" applyFill="1" applyBorder="1" applyAlignment="1">
      <alignment horizontal="center"/>
    </xf>
    <xf numFmtId="164" fontId="0" fillId="6" borderId="0" xfId="0" applyNumberFormat="1" applyFont="1" applyFill="1" applyBorder="1" applyAlignment="1">
      <alignment horizontal="center"/>
    </xf>
    <xf numFmtId="164" fontId="0" fillId="7" borderId="0" xfId="0" applyNumberFormat="1" applyFont="1" applyFill="1" applyBorder="1" applyAlignment="1">
      <alignment horizontal="center"/>
    </xf>
    <xf numFmtId="164" fontId="14" fillId="6" borderId="0" xfId="0" applyNumberFormat="1" applyFont="1" applyFill="1" applyBorder="1" applyAlignment="1">
      <alignment horizontal="left"/>
    </xf>
    <xf numFmtId="164" fontId="14" fillId="7" borderId="0" xfId="0" applyNumberFormat="1" applyFont="1" applyFill="1" applyBorder="1" applyAlignment="1">
      <alignment horizontal="left"/>
    </xf>
    <xf numFmtId="164" fontId="14" fillId="4" borderId="0" xfId="0" applyNumberFormat="1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4" fontId="0" fillId="7" borderId="2" xfId="0" applyNumberFormat="1" applyFont="1" applyFill="1" applyBorder="1" applyAlignment="1">
      <alignment horizontal="center"/>
    </xf>
    <xf numFmtId="164" fontId="0" fillId="5" borderId="2" xfId="0" applyNumberFormat="1" applyFont="1" applyFill="1" applyBorder="1" applyAlignment="1">
      <alignment horizontal="center"/>
    </xf>
    <xf numFmtId="164" fontId="0" fillId="5" borderId="3" xfId="0" applyNumberFormat="1" applyFont="1" applyFill="1" applyBorder="1" applyAlignment="1">
      <alignment horizontal="center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Border="1"/>
    <xf numFmtId="0" fontId="0" fillId="2" borderId="5" xfId="0" applyFont="1" applyFill="1" applyBorder="1"/>
    <xf numFmtId="0" fontId="5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/>
    <xf numFmtId="0" fontId="0" fillId="2" borderId="5" xfId="0" applyFill="1" applyBorder="1"/>
    <xf numFmtId="0" fontId="7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left" vertical="top"/>
    </xf>
    <xf numFmtId="0" fontId="0" fillId="0" borderId="6" xfId="0" applyBorder="1"/>
    <xf numFmtId="0" fontId="0" fillId="0" borderId="7" xfId="0" applyFont="1" applyBorder="1"/>
    <xf numFmtId="0" fontId="0" fillId="0" borderId="0" xfId="0" applyFont="1" applyBorder="1"/>
    <xf numFmtId="0" fontId="0" fillId="0" borderId="0" xfId="0" applyBorder="1"/>
    <xf numFmtId="0" fontId="0" fillId="5" borderId="0" xfId="0" applyFont="1" applyFill="1" applyBorder="1"/>
    <xf numFmtId="0" fontId="0" fillId="0" borderId="8" xfId="0" applyFont="1" applyBorder="1"/>
    <xf numFmtId="0" fontId="0" fillId="0" borderId="8" xfId="0" applyFont="1" applyFill="1" applyBorder="1"/>
    <xf numFmtId="0" fontId="14" fillId="5" borderId="0" xfId="0" applyFont="1" applyFill="1" applyBorder="1"/>
    <xf numFmtId="164" fontId="0" fillId="0" borderId="8" xfId="0" applyNumberFormat="1" applyFont="1" applyFill="1" applyBorder="1"/>
    <xf numFmtId="49" fontId="13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15" fillId="0" borderId="0" xfId="0" applyFont="1" applyBorder="1"/>
    <xf numFmtId="0" fontId="8" fillId="0" borderId="0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0" xfId="0" applyFont="1" applyFill="1" applyBorder="1"/>
    <xf numFmtId="0" fontId="0" fillId="0" borderId="10" xfId="0" applyBorder="1"/>
    <xf numFmtId="49" fontId="0" fillId="0" borderId="10" xfId="0" applyNumberFormat="1" applyFont="1" applyBorder="1"/>
    <xf numFmtId="0" fontId="0" fillId="0" borderId="11" xfId="0" applyFont="1" applyBorder="1"/>
    <xf numFmtId="164" fontId="16" fillId="0" borderId="1" xfId="0" applyNumberFormat="1" applyFont="1" applyFill="1" applyBorder="1" applyAlignment="1">
      <alignment horizontal="center"/>
    </xf>
    <xf numFmtId="164" fontId="16" fillId="0" borderId="3" xfId="0" applyNumberFormat="1" applyFont="1" applyFill="1" applyBorder="1" applyAlignment="1">
      <alignment horizontal="center"/>
    </xf>
    <xf numFmtId="49" fontId="13" fillId="0" borderId="12" xfId="0" applyNumberFormat="1" applyFont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/>
    <xf numFmtId="164" fontId="20" fillId="0" borderId="0" xfId="0" applyNumberFormat="1" applyFont="1" applyFill="1" applyBorder="1"/>
    <xf numFmtId="164" fontId="20" fillId="0" borderId="0" xfId="0" applyNumberFormat="1" applyFont="1" applyFill="1" applyBorder="1" applyAlignment="1">
      <alignment horizontal="center"/>
    </xf>
    <xf numFmtId="0" fontId="20" fillId="0" borderId="0" xfId="0" applyFont="1" applyBorder="1"/>
    <xf numFmtId="0" fontId="22" fillId="0" borderId="0" xfId="0" applyFont="1" applyBorder="1"/>
    <xf numFmtId="0" fontId="23" fillId="0" borderId="0" xfId="0" applyFont="1" applyBorder="1"/>
    <xf numFmtId="164" fontId="24" fillId="5" borderId="0" xfId="0" applyNumberFormat="1" applyFont="1" applyFill="1" applyBorder="1" applyAlignment="1">
      <alignment horizontal="center"/>
    </xf>
    <xf numFmtId="164" fontId="16" fillId="3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4" fontId="16" fillId="5" borderId="0" xfId="0" applyNumberFormat="1" applyFont="1" applyFill="1" applyBorder="1" applyAlignment="1">
      <alignment horizontal="center"/>
    </xf>
    <xf numFmtId="0" fontId="15" fillId="5" borderId="0" xfId="0" applyFont="1" applyFill="1" applyBorder="1"/>
    <xf numFmtId="164" fontId="16" fillId="7" borderId="0" xfId="0" applyNumberFormat="1" applyFont="1" applyFill="1" applyBorder="1" applyAlignment="1">
      <alignment horizontal="center"/>
    </xf>
    <xf numFmtId="0" fontId="16" fillId="0" borderId="0" xfId="0" applyFont="1"/>
    <xf numFmtId="0" fontId="14" fillId="0" borderId="0" xfId="0" applyFont="1" applyBorder="1"/>
    <xf numFmtId="0" fontId="0" fillId="0" borderId="0" xfId="0" applyAlignment="1">
      <alignment horizontal="center" vertical="center"/>
    </xf>
    <xf numFmtId="0" fontId="18" fillId="9" borderId="22" xfId="0" applyFont="1" applyFill="1" applyBorder="1" applyAlignment="1">
      <alignment horizontal="center" vertical="center"/>
    </xf>
    <xf numFmtId="0" fontId="18" fillId="9" borderId="23" xfId="0" applyFont="1" applyFill="1" applyBorder="1" applyAlignment="1">
      <alignment horizontal="center" vertical="center"/>
    </xf>
    <xf numFmtId="0" fontId="18" fillId="9" borderId="2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16" fontId="1" fillId="3" borderId="15" xfId="0" applyNumberFormat="1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16" fontId="1" fillId="3" borderId="18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16" fontId="1" fillId="8" borderId="15" xfId="0" applyNumberFormat="1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" fillId="8" borderId="30" xfId="0" applyFont="1" applyFill="1" applyBorder="1" applyAlignment="1">
      <alignment horizontal="center" vertical="center"/>
    </xf>
    <xf numFmtId="16" fontId="1" fillId="8" borderId="18" xfId="0" applyNumberFormat="1" applyFont="1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1" fillId="8" borderId="31" xfId="0" applyFont="1" applyFill="1" applyBorder="1" applyAlignment="1">
      <alignment horizontal="center" vertical="center"/>
    </xf>
    <xf numFmtId="16" fontId="0" fillId="0" borderId="0" xfId="0" applyNumberFormat="1"/>
    <xf numFmtId="164" fontId="24" fillId="3" borderId="0" xfId="0" applyNumberFormat="1" applyFont="1" applyFill="1" applyBorder="1" applyAlignment="1">
      <alignment horizontal="center"/>
    </xf>
    <xf numFmtId="164" fontId="2" fillId="5" borderId="0" xfId="0" applyNumberFormat="1" applyFont="1" applyFill="1" applyBorder="1" applyAlignment="1">
      <alignment horizontal="center"/>
    </xf>
    <xf numFmtId="0" fontId="0" fillId="3" borderId="0" xfId="0" applyFont="1" applyFill="1" applyBorder="1"/>
    <xf numFmtId="164" fontId="14" fillId="10" borderId="0" xfId="0" applyNumberFormat="1" applyFont="1" applyFill="1" applyBorder="1" applyAlignment="1">
      <alignment horizontal="left"/>
    </xf>
    <xf numFmtId="164" fontId="0" fillId="10" borderId="0" xfId="0" applyNumberFormat="1" applyFont="1" applyFill="1" applyBorder="1" applyAlignment="1">
      <alignment horizontal="center"/>
    </xf>
    <xf numFmtId="0" fontId="8" fillId="0" borderId="4" xfId="0" applyFont="1" applyBorder="1"/>
    <xf numFmtId="0" fontId="8" fillId="2" borderId="5" xfId="0" applyFont="1" applyFill="1" applyBorder="1"/>
    <xf numFmtId="0" fontId="25" fillId="2" borderId="5" xfId="0" applyFont="1" applyFill="1" applyBorder="1" applyAlignment="1">
      <alignment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5" xfId="0" applyFont="1" applyFill="1" applyBorder="1"/>
    <xf numFmtId="0" fontId="8" fillId="2" borderId="5" xfId="0" applyFont="1" applyFill="1" applyBorder="1" applyAlignment="1">
      <alignment horizontal="left" vertical="top"/>
    </xf>
    <xf numFmtId="0" fontId="8" fillId="0" borderId="6" xfId="0" applyFont="1" applyBorder="1"/>
    <xf numFmtId="0" fontId="8" fillId="0" borderId="0" xfId="0" applyFont="1"/>
    <xf numFmtId="0" fontId="8" fillId="0" borderId="0" xfId="0" applyFont="1" applyFill="1" applyBorder="1"/>
    <xf numFmtId="0" fontId="8" fillId="0" borderId="7" xfId="0" applyFont="1" applyBorder="1"/>
    <xf numFmtId="0" fontId="8" fillId="2" borderId="0" xfId="0" applyFont="1" applyFill="1" applyBorder="1"/>
    <xf numFmtId="0" fontId="8" fillId="5" borderId="0" xfId="0" applyFont="1" applyFill="1" applyBorder="1"/>
    <xf numFmtId="0" fontId="8" fillId="0" borderId="8" xfId="0" applyFont="1" applyBorder="1"/>
    <xf numFmtId="0" fontId="27" fillId="0" borderId="0" xfId="0" applyFont="1" applyFill="1" applyBorder="1" applyAlignment="1">
      <alignment horizontal="left"/>
    </xf>
    <xf numFmtId="0" fontId="28" fillId="0" borderId="0" xfId="0" applyFont="1" applyFill="1" applyBorder="1" applyAlignment="1"/>
    <xf numFmtId="0" fontId="27" fillId="0" borderId="0" xfId="0" applyFont="1" applyFill="1" applyBorder="1" applyAlignment="1"/>
    <xf numFmtId="164" fontId="8" fillId="6" borderId="0" xfId="0" applyNumberFormat="1" applyFont="1" applyFill="1" applyBorder="1" applyAlignment="1">
      <alignment horizontal="center"/>
    </xf>
    <xf numFmtId="0" fontId="8" fillId="0" borderId="8" xfId="0" applyFont="1" applyFill="1" applyBorder="1"/>
    <xf numFmtId="0" fontId="29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64" fontId="8" fillId="7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left"/>
    </xf>
    <xf numFmtId="0" fontId="13" fillId="0" borderId="0" xfId="0" applyFont="1"/>
    <xf numFmtId="164" fontId="8" fillId="3" borderId="0" xfId="0" applyNumberFormat="1" applyFont="1" applyFill="1" applyBorder="1" applyAlignment="1">
      <alignment horizontal="center"/>
    </xf>
    <xf numFmtId="164" fontId="8" fillId="6" borderId="0" xfId="0" applyNumberFormat="1" applyFont="1" applyFill="1" applyBorder="1" applyAlignment="1">
      <alignment horizontal="left"/>
    </xf>
    <xf numFmtId="16" fontId="8" fillId="0" borderId="0" xfId="0" applyNumberFormat="1" applyFont="1"/>
    <xf numFmtId="164" fontId="8" fillId="0" borderId="0" xfId="0" applyNumberFormat="1" applyFont="1" applyFill="1" applyBorder="1"/>
    <xf numFmtId="164" fontId="8" fillId="2" borderId="0" xfId="0" applyNumberFormat="1" applyFont="1" applyFill="1" applyBorder="1"/>
    <xf numFmtId="164" fontId="8" fillId="0" borderId="8" xfId="0" applyNumberFormat="1" applyFont="1" applyFill="1" applyBorder="1"/>
    <xf numFmtId="0" fontId="31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32" fillId="0" borderId="0" xfId="0" applyFont="1" applyBorder="1"/>
    <xf numFmtId="164" fontId="22" fillId="0" borderId="0" xfId="0" applyNumberFormat="1" applyFont="1" applyFill="1" applyBorder="1"/>
    <xf numFmtId="0" fontId="8" fillId="3" borderId="0" xfId="0" applyFont="1" applyFill="1" applyBorder="1"/>
    <xf numFmtId="164" fontId="8" fillId="10" borderId="0" xfId="0" applyNumberFormat="1" applyFont="1" applyFill="1" applyBorder="1" applyAlignment="1">
      <alignment horizontal="left"/>
    </xf>
    <xf numFmtId="164" fontId="8" fillId="10" borderId="0" xfId="0" applyNumberFormat="1" applyFont="1" applyFill="1" applyBorder="1" applyAlignment="1">
      <alignment horizontal="center"/>
    </xf>
    <xf numFmtId="164" fontId="8" fillId="5" borderId="0" xfId="0" applyNumberFormat="1" applyFont="1" applyFill="1" applyBorder="1" applyAlignment="1">
      <alignment horizontal="center"/>
    </xf>
    <xf numFmtId="164" fontId="33" fillId="3" borderId="0" xfId="0" applyNumberFormat="1" applyFont="1" applyFill="1" applyBorder="1" applyAlignment="1">
      <alignment horizontal="center"/>
    </xf>
    <xf numFmtId="164" fontId="13" fillId="3" borderId="0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164" fontId="22" fillId="0" borderId="0" xfId="0" applyNumberFormat="1" applyFont="1" applyFill="1" applyBorder="1" applyAlignment="1">
      <alignment horizontal="center"/>
    </xf>
    <xf numFmtId="164" fontId="8" fillId="7" borderId="0" xfId="0" applyNumberFormat="1" applyFont="1" applyFill="1" applyBorder="1" applyAlignment="1">
      <alignment horizontal="left"/>
    </xf>
    <xf numFmtId="49" fontId="34" fillId="0" borderId="0" xfId="0" applyNumberFormat="1" applyFont="1" applyFill="1" applyBorder="1" applyAlignment="1">
      <alignment horizontal="left"/>
    </xf>
    <xf numFmtId="0" fontId="8" fillId="0" borderId="9" xfId="0" applyFont="1" applyBorder="1"/>
    <xf numFmtId="0" fontId="8" fillId="0" borderId="10" xfId="0" applyFont="1" applyBorder="1"/>
    <xf numFmtId="0" fontId="8" fillId="0" borderId="10" xfId="0" applyFont="1" applyFill="1" applyBorder="1"/>
    <xf numFmtId="0" fontId="8" fillId="0" borderId="11" xfId="0" applyFont="1" applyBorder="1"/>
    <xf numFmtId="49" fontId="8" fillId="0" borderId="10" xfId="0" applyNumberFormat="1" applyFont="1" applyBorder="1"/>
    <xf numFmtId="49" fontId="8" fillId="0" borderId="0" xfId="0" applyNumberFormat="1" applyFont="1"/>
    <xf numFmtId="164" fontId="8" fillId="11" borderId="0" xfId="0" applyNumberFormat="1" applyFont="1" applyFill="1" applyBorder="1" applyAlignment="1">
      <alignment horizontal="center"/>
    </xf>
    <xf numFmtId="164" fontId="8" fillId="12" borderId="0" xfId="0" applyNumberFormat="1" applyFont="1" applyFill="1" applyBorder="1" applyAlignment="1">
      <alignment horizontal="left"/>
    </xf>
    <xf numFmtId="0" fontId="25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1" fillId="8" borderId="19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/>
    </xf>
    <xf numFmtId="0" fontId="17" fillId="4" borderId="27" xfId="0" applyFont="1" applyFill="1" applyBorder="1" applyAlignment="1">
      <alignment horizontal="center" vertical="center"/>
    </xf>
    <xf numFmtId="0" fontId="17" fillId="4" borderId="28" xfId="0" applyFont="1" applyFill="1" applyBorder="1" applyAlignment="1">
      <alignment horizontal="center" vertical="center"/>
    </xf>
    <xf numFmtId="0" fontId="17" fillId="4" borderId="29" xfId="0" applyFont="1" applyFill="1" applyBorder="1" applyAlignment="1">
      <alignment horizontal="center"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colors>
    <mruColors>
      <color rgb="FF61B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C$1" max="2999" min="1900" page="10" val="2020"/>
</file>

<file path=xl/ctrlProps/ctrlProp2.xml><?xml version="1.0" encoding="utf-8"?>
<formControlPr xmlns="http://schemas.microsoft.com/office/spreadsheetml/2009/9/main" objectType="Spin" dx="16" fmlaLink="$C$1" max="2999" min="1900" page="10" val="2019"/>
</file>

<file path=xl/ctrlProps/ctrlProp3.xml><?xml version="1.0" encoding="utf-8"?>
<formControlPr xmlns="http://schemas.microsoft.com/office/spreadsheetml/2009/9/main" objectType="Spin" dx="16" fmlaLink="$C$1" max="2999" min="1900" page="10" val="2018"/>
</file>

<file path=xl/ctrlProps/ctrlProp4.xml><?xml version="1.0" encoding="utf-8"?>
<formControlPr xmlns="http://schemas.microsoft.com/office/spreadsheetml/2009/9/main" objectType="Spin" dx="16" fmlaLink="$C$1" max="2999" min="1900" page="10" val="202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38100</xdr:rowOff>
        </xdr:from>
        <xdr:to>
          <xdr:col>1</xdr:col>
          <xdr:colOff>266700</xdr:colOff>
          <xdr:row>0</xdr:row>
          <xdr:rowOff>342900</xdr:rowOff>
        </xdr:to>
        <xdr:sp macro="" textlink="">
          <xdr:nvSpPr>
            <xdr:cNvPr id="3073" name="Spinner" descr="Use the spinner button to change calendar year or enter year in cell B1.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38100</xdr:rowOff>
        </xdr:from>
        <xdr:to>
          <xdr:col>1</xdr:col>
          <xdr:colOff>266700</xdr:colOff>
          <xdr:row>0</xdr:row>
          <xdr:rowOff>342900</xdr:rowOff>
        </xdr:to>
        <xdr:sp macro="" textlink="">
          <xdr:nvSpPr>
            <xdr:cNvPr id="2049" name="Spinner" descr="Use the spinner button to change calendar year or enter year in cell B1.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38100</xdr:rowOff>
        </xdr:from>
        <xdr:to>
          <xdr:col>1</xdr:col>
          <xdr:colOff>266700</xdr:colOff>
          <xdr:row>0</xdr:row>
          <xdr:rowOff>342900</xdr:rowOff>
        </xdr:to>
        <xdr:sp macro="" textlink="">
          <xdr:nvSpPr>
            <xdr:cNvPr id="1033" name="Spinner" descr="Use the spinner button to change calendar year or enter year in cell B1.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2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38100</xdr:rowOff>
        </xdr:from>
        <xdr:to>
          <xdr:col>1</xdr:col>
          <xdr:colOff>266700</xdr:colOff>
          <xdr:row>0</xdr:row>
          <xdr:rowOff>342900</xdr:rowOff>
        </xdr:to>
        <xdr:sp macro="" textlink="">
          <xdr:nvSpPr>
            <xdr:cNvPr id="6145" name="Spinner" descr="Use the spinner button to change calendar year or enter year in cell B1.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Small Business Calendar 2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8FB08C"/>
      </a:hlink>
      <a:folHlink>
        <a:srgbClr val="694F07"/>
      </a:folHlink>
    </a:clrScheme>
    <a:fontScheme name="Custom 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023D6-A35D-4A53-A7AB-F149312E7235}">
  <sheetPr>
    <tabColor theme="8"/>
    <pageSetUpPr fitToPage="1"/>
  </sheetPr>
  <dimension ref="A1:AP68"/>
  <sheetViews>
    <sheetView showGridLines="0" zoomScaleNormal="100" workbookViewId="0">
      <selection activeCell="U13" sqref="U13"/>
    </sheetView>
  </sheetViews>
  <sheetFormatPr defaultColWidth="9.42578125" defaultRowHeight="12" x14ac:dyDescent="0.25"/>
  <cols>
    <col min="1" max="1" width="2.42578125" style="119" customWidth="1"/>
    <col min="2" max="2" width="5.140625" style="119" customWidth="1"/>
    <col min="3" max="17" width="5" style="119" customWidth="1"/>
    <col min="18" max="18" width="2.140625" style="119" customWidth="1"/>
    <col min="19" max="19" width="1.140625" style="119" customWidth="1"/>
    <col min="20" max="20" width="3.28515625" style="119" customWidth="1"/>
    <col min="21" max="21" width="44.42578125" style="119" customWidth="1"/>
    <col min="22" max="22" width="14" style="119" bestFit="1" customWidth="1"/>
    <col min="23" max="23" width="13.42578125" style="119" customWidth="1"/>
    <col min="24" max="24" width="10" style="119" customWidth="1"/>
    <col min="25" max="25" width="9.28515625" style="119" customWidth="1"/>
    <col min="26" max="26" width="17.7109375" style="119" customWidth="1"/>
    <col min="27" max="43" width="9.28515625" style="119" customWidth="1"/>
    <col min="44" max="44" width="9.42578125" style="119" customWidth="1"/>
    <col min="45" max="16384" width="9.42578125" style="119"/>
  </cols>
  <sheetData>
    <row r="1" spans="1:42" ht="30" customHeight="1" x14ac:dyDescent="0.25">
      <c r="A1" s="112"/>
      <c r="B1" s="113"/>
      <c r="C1" s="164">
        <v>2020</v>
      </c>
      <c r="D1" s="164"/>
      <c r="E1" s="164"/>
      <c r="F1" s="164"/>
      <c r="G1" s="114"/>
      <c r="H1" s="115" t="s">
        <v>48</v>
      </c>
      <c r="I1" s="115"/>
      <c r="J1" s="115" t="s">
        <v>44</v>
      </c>
      <c r="K1" s="115"/>
      <c r="L1" s="115" t="s">
        <v>45</v>
      </c>
      <c r="M1" s="115"/>
      <c r="N1" s="115" t="s">
        <v>46</v>
      </c>
      <c r="O1" s="115"/>
      <c r="P1" s="115" t="s">
        <v>47</v>
      </c>
      <c r="Q1" s="116"/>
      <c r="R1" s="116"/>
      <c r="S1" s="113"/>
      <c r="T1" s="113"/>
      <c r="U1" s="114" t="s">
        <v>43</v>
      </c>
      <c r="V1" s="117"/>
      <c r="W1" s="113"/>
      <c r="X1" s="118"/>
      <c r="Z1" s="120"/>
    </row>
    <row r="2" spans="1:42" ht="15" customHeight="1" x14ac:dyDescent="0.25">
      <c r="A2" s="121"/>
      <c r="B2" s="51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2"/>
      <c r="T2" s="51"/>
      <c r="U2" s="51"/>
      <c r="V2" s="123"/>
      <c r="W2" s="51" t="s">
        <v>37</v>
      </c>
      <c r="X2" s="124"/>
      <c r="Z2" s="119" t="s">
        <v>103</v>
      </c>
    </row>
    <row r="3" spans="1:42" ht="15" customHeight="1" x14ac:dyDescent="0.25">
      <c r="A3" s="121"/>
      <c r="B3" s="120"/>
      <c r="C3" s="125" t="s">
        <v>5</v>
      </c>
      <c r="D3" s="126"/>
      <c r="E3" s="126"/>
      <c r="F3" s="126"/>
      <c r="G3" s="126"/>
      <c r="H3" s="126"/>
      <c r="I3" s="126"/>
      <c r="J3" s="126"/>
      <c r="K3" s="127" t="s">
        <v>6</v>
      </c>
      <c r="L3" s="126"/>
      <c r="M3" s="126"/>
      <c r="N3" s="126"/>
      <c r="O3" s="126"/>
      <c r="P3" s="126"/>
      <c r="Q3" s="126"/>
      <c r="R3" s="120"/>
      <c r="S3" s="122"/>
      <c r="T3" s="51"/>
      <c r="V3" s="128"/>
      <c r="W3" s="120" t="s">
        <v>38</v>
      </c>
      <c r="X3" s="129"/>
      <c r="Y3" s="120"/>
      <c r="AH3" s="120"/>
      <c r="AI3" s="120"/>
      <c r="AJ3" s="120"/>
      <c r="AK3" s="120"/>
      <c r="AL3" s="120"/>
      <c r="AM3" s="120"/>
      <c r="AN3" s="120"/>
      <c r="AO3" s="120"/>
      <c r="AP3" s="120"/>
    </row>
    <row r="4" spans="1:42" ht="15" customHeight="1" x14ac:dyDescent="0.25">
      <c r="A4" s="121"/>
      <c r="B4" s="120"/>
      <c r="C4" s="130" t="s">
        <v>1</v>
      </c>
      <c r="D4" s="130" t="s">
        <v>2</v>
      </c>
      <c r="E4" s="130" t="s">
        <v>3</v>
      </c>
      <c r="F4" s="130" t="s">
        <v>2</v>
      </c>
      <c r="G4" s="130" t="s">
        <v>4</v>
      </c>
      <c r="H4" s="130" t="s">
        <v>0</v>
      </c>
      <c r="I4" s="130" t="s">
        <v>0</v>
      </c>
      <c r="J4" s="131"/>
      <c r="K4" s="130" t="s">
        <v>1</v>
      </c>
      <c r="L4" s="130" t="s">
        <v>2</v>
      </c>
      <c r="M4" s="130" t="s">
        <v>3</v>
      </c>
      <c r="N4" s="130" t="s">
        <v>2</v>
      </c>
      <c r="O4" s="130" t="s">
        <v>4</v>
      </c>
      <c r="P4" s="130" t="s">
        <v>0</v>
      </c>
      <c r="Q4" s="130" t="s">
        <v>0</v>
      </c>
      <c r="R4" s="120"/>
      <c r="S4" s="122"/>
      <c r="T4" s="51"/>
      <c r="V4" s="132"/>
      <c r="W4" s="51" t="s">
        <v>63</v>
      </c>
      <c r="X4" s="124"/>
      <c r="Z4" s="119" t="s">
        <v>104</v>
      </c>
      <c r="AA4" s="119" t="s">
        <v>105</v>
      </c>
      <c r="AB4" s="119" t="s">
        <v>106</v>
      </c>
      <c r="AC4" s="119" t="s">
        <v>107</v>
      </c>
      <c r="AD4" s="119" t="s">
        <v>4</v>
      </c>
      <c r="AE4" s="119" t="s">
        <v>108</v>
      </c>
      <c r="AH4" s="120"/>
      <c r="AP4" s="120"/>
    </row>
    <row r="5" spans="1:42" ht="15" customHeight="1" x14ac:dyDescent="0.25">
      <c r="A5" s="121"/>
      <c r="B5" s="120"/>
      <c r="C5" s="133" t="str">
        <f>IF(DAY(JanSun1)=1,"",IF(AND(YEAR(JanSun1+1)=CalendarYear,MONTH(JanSun1+1)=1),JanSun1+1,""))</f>
        <v/>
      </c>
      <c r="D5" s="133" t="str">
        <f>IF(DAY(JanSun1)=1,"",IF(AND(YEAR(JanSun1+2)=CalendarYear,MONTH(JanSun1+2)=1),JanSun1+2,""))</f>
        <v/>
      </c>
      <c r="E5" s="133">
        <f>IF(DAY(JanSun1)=1,"",IF(AND(YEAR(JanSun1+3)=CalendarYear,MONTH(JanSun1+3)=1),JanSun1+3,""))</f>
        <v>43831</v>
      </c>
      <c r="F5" s="133">
        <f>IF(DAY(JanSun1)=1,"",IF(AND(YEAR(JanSun1+4)=CalendarYear,MONTH(JanSun1+4)=1),JanSun1+4,""))</f>
        <v>43832</v>
      </c>
      <c r="G5" s="133">
        <f>IF(DAY(JanSun1)=1,"",IF(AND(YEAR(JanSun1+5)=CalendarYear,MONTH(JanSun1+5)=1),JanSun1+5,""))</f>
        <v>43833</v>
      </c>
      <c r="H5" s="133">
        <f>IF(DAY(JanSun1)=1,"",IF(AND(YEAR(JanSun1+6)=CalendarYear,MONTH(JanSun1+6)=1),JanSun1+6,""))</f>
        <v>43834</v>
      </c>
      <c r="I5" s="133">
        <f>IF(DAY(JanSun1)=1,IF(AND(YEAR(JanSun1)=CalendarYear,MONTH(JanSun1)=1),JanSun1,""),IF(AND(YEAR(JanSun1+7)=CalendarYear,MONTH(JanSun1+7)=1),JanSun1+7,""))</f>
        <v>43835</v>
      </c>
      <c r="J5" s="133"/>
      <c r="K5" s="133" t="str">
        <f>IF(DAY(FebSun1)=1,"",IF(AND(YEAR(FebSun1+1)=CalendarYear,MONTH(FebSun1+1)=2),FebSun1+1,""))</f>
        <v/>
      </c>
      <c r="L5" s="133" t="str">
        <f>IF(DAY(FebSun1)=1,"",IF(AND(YEAR(FebSun1+2)=CalendarYear,MONTH(FebSun1+2)=2),FebSun1+2,""))</f>
        <v/>
      </c>
      <c r="M5" s="133" t="str">
        <f>IF(DAY(FebSun1)=1,"",IF(AND(YEAR(FebSun1+3)=CalendarYear,MONTH(FebSun1+3)=2),FebSun1+3,""))</f>
        <v/>
      </c>
      <c r="N5" s="133" t="str">
        <f>IF(DAY(FebSun1)=1,"",IF(AND(YEAR(FebSun1+4)=CalendarYear,MONTH(FebSun1+4)=2),FebSun1+4,""))</f>
        <v/>
      </c>
      <c r="O5" s="133" t="str">
        <f>IF(DAY(FebSun1)=1,"",IF(AND(YEAR(FebSun1+5)=CalendarYear,MONTH(FebSun1+5)=2),FebSun1+5,""))</f>
        <v/>
      </c>
      <c r="P5" s="133">
        <f>IF(DAY(FebSun1)=1,"",IF(AND(YEAR(FebSun1+6)=CalendarYear,MONTH(FebSun1+6)=2),FebSun1+6,""))</f>
        <v>43862</v>
      </c>
      <c r="Q5" s="133">
        <f>IF(DAY(FebSun1)=1,IF(AND(YEAR(FebSun1)=CalendarYear,MONTH(FebSun1)=2),FebSun1,""),IF(AND(YEAR(FebSun1+7)=CalendarYear,MONTH(FebSun1+7)=2),FebSun1+7,""))</f>
        <v>43863</v>
      </c>
      <c r="R5" s="120"/>
      <c r="S5" s="122"/>
      <c r="T5" s="51"/>
      <c r="U5" s="134" t="s">
        <v>5</v>
      </c>
      <c r="V5" s="51"/>
      <c r="W5" s="51"/>
      <c r="X5" s="124"/>
      <c r="Z5" s="135" t="s">
        <v>109</v>
      </c>
      <c r="AA5" s="135" t="s">
        <v>110</v>
      </c>
      <c r="AB5" s="135" t="s">
        <v>111</v>
      </c>
      <c r="AC5" s="135" t="s">
        <v>107</v>
      </c>
      <c r="AD5" s="135" t="s">
        <v>4</v>
      </c>
      <c r="AE5" s="135" t="s">
        <v>112</v>
      </c>
      <c r="AF5" s="135"/>
      <c r="AG5" s="135"/>
      <c r="AH5" s="120"/>
      <c r="AP5" s="120"/>
    </row>
    <row r="6" spans="1:42" ht="15" customHeight="1" x14ac:dyDescent="0.25">
      <c r="A6" s="121"/>
      <c r="B6" s="120"/>
      <c r="C6" s="133">
        <f>IF(DAY(JanSun1)=1,IF(AND(YEAR(JanSun1+1)=CalendarYear,MONTH(JanSun1+1)=1),JanSun1+1,""),IF(AND(YEAR(JanSun1+8)=CalendarYear,MONTH(JanSun1+8)=1),JanSun1+8,""))</f>
        <v>43836</v>
      </c>
      <c r="D6" s="133">
        <f>IF(DAY(JanSun1)=1,IF(AND(YEAR(JanSun1+2)=CalendarYear,MONTH(JanSun1+2)=1),JanSun1+2,""),IF(AND(YEAR(JanSun1+9)=CalendarYear,MONTH(JanSun1+9)=1),JanSun1+9,""))</f>
        <v>43837</v>
      </c>
      <c r="E6" s="133">
        <f>IF(DAY(JanSun1)=1,IF(AND(YEAR(JanSun1+3)=CalendarYear,MONTH(JanSun1+3)=1),JanSun1+3,""),IF(AND(YEAR(JanSun1+10)=CalendarYear,MONTH(JanSun1+10)=1),JanSun1+10,""))</f>
        <v>43838</v>
      </c>
      <c r="F6" s="133">
        <f>IF(DAY(JanSun1)=1,IF(AND(YEAR(JanSun1+4)=CalendarYear,MONTH(JanSun1+4)=1),JanSun1+4,""),IF(AND(YEAR(JanSun1+11)=CalendarYear,MONTH(JanSun1+11)=1),JanSun1+11,""))</f>
        <v>43839</v>
      </c>
      <c r="G6" s="133">
        <f>IF(DAY(JanSun1)=1,IF(AND(YEAR(JanSun1+5)=CalendarYear,MONTH(JanSun1+5)=1),JanSun1+5,""),IF(AND(YEAR(JanSun1+12)=CalendarYear,MONTH(JanSun1+12)=1),JanSun1+12,""))</f>
        <v>43840</v>
      </c>
      <c r="H6" s="133">
        <f>IF(DAY(JanSun1)=1,IF(AND(YEAR(JanSun1+6)=CalendarYear,MONTH(JanSun1+6)=1),JanSun1+6,""),IF(AND(YEAR(JanSun1+13)=CalendarYear,MONTH(JanSun1+13)=1),JanSun1+13,""))</f>
        <v>43841</v>
      </c>
      <c r="I6" s="133">
        <f>IF(DAY(JanSun1)=1,IF(AND(YEAR(JanSun1+7)=CalendarYear,MONTH(JanSun1+7)=1),JanSun1+7,""),IF(AND(YEAR(JanSun1+14)=CalendarYear,MONTH(JanSun1+14)=1),JanSun1+14,""))</f>
        <v>43842</v>
      </c>
      <c r="J6" s="133"/>
      <c r="K6" s="133">
        <f>IF(DAY(FebSun1)=1,IF(AND(YEAR(FebSun1+1)=CalendarYear,MONTH(FebSun1+1)=2),FebSun1+1,""),IF(AND(YEAR(FebSun1+8)=CalendarYear,MONTH(FebSun1+8)=2),FebSun1+8,""))</f>
        <v>43864</v>
      </c>
      <c r="L6" s="133">
        <f>IF(DAY(FebSun1)=1,IF(AND(YEAR(FebSun1+2)=CalendarYear,MONTH(FebSun1+2)=2),FebSun1+2,""),IF(AND(YEAR(FebSun1+9)=CalendarYear,MONTH(FebSun1+9)=2),FebSun1+9,""))</f>
        <v>43865</v>
      </c>
      <c r="M6" s="133">
        <f>IF(DAY(FebSun1)=1,IF(AND(YEAR(FebSun1+3)=CalendarYear,MONTH(FebSun1+3)=2),FebSun1+3,""),IF(AND(YEAR(FebSun1+10)=CalendarYear,MONTH(FebSun1+10)=2),FebSun1+10,""))</f>
        <v>43866</v>
      </c>
      <c r="N6" s="133">
        <f>IF(DAY(FebSun1)=1,IF(AND(YEAR(FebSun1+4)=CalendarYear,MONTH(FebSun1+4)=2),FebSun1+4,""),IF(AND(YEAR(FebSun1+11)=CalendarYear,MONTH(FebSun1+11)=2),FebSun1+11,""))</f>
        <v>43867</v>
      </c>
      <c r="O6" s="133">
        <f>IF(DAY(FebSun1)=1,IF(AND(YEAR(FebSun1+5)=CalendarYear,MONTH(FebSun1+5)=2),FebSun1+5,""),IF(AND(YEAR(FebSun1+12)=CalendarYear,MONTH(FebSun1+12)=2),FebSun1+12,""))</f>
        <v>43868</v>
      </c>
      <c r="P6" s="133">
        <f>IF(DAY(FebSun1)=1,IF(AND(YEAR(FebSun1+6)=CalendarYear,MONTH(FebSun1+6)=2),FebSun1+6,""),IF(AND(YEAR(FebSun1+13)=CalendarYear,MONTH(FebSun1+13)=2),FebSun1+13,""))</f>
        <v>43869</v>
      </c>
      <c r="Q6" s="133">
        <f>IF(DAY(FebSun1)=1,IF(AND(YEAR(FebSun1+7)=CalendarYear,MONTH(FebSun1+7)=2),FebSun1+7,""),IF(AND(YEAR(FebSun1+14)=CalendarYear,MONTH(FebSun1+14)=2),FebSun1+14,""))</f>
        <v>43870</v>
      </c>
      <c r="R6" s="120"/>
      <c r="S6" s="122"/>
      <c r="T6" s="51"/>
      <c r="U6" s="51"/>
      <c r="V6" s="51"/>
      <c r="W6" s="51"/>
      <c r="X6" s="124"/>
      <c r="Z6" s="119" t="s">
        <v>113</v>
      </c>
      <c r="AA6" s="119" t="s">
        <v>114</v>
      </c>
      <c r="AB6" s="119" t="s">
        <v>115</v>
      </c>
      <c r="AC6" s="119" t="s">
        <v>107</v>
      </c>
      <c r="AD6" s="119" t="s">
        <v>4</v>
      </c>
      <c r="AE6" s="119" t="s">
        <v>116</v>
      </c>
      <c r="AH6" s="120"/>
      <c r="AP6" s="120"/>
    </row>
    <row r="7" spans="1:42" ht="15" customHeight="1" x14ac:dyDescent="0.25">
      <c r="A7" s="121"/>
      <c r="B7" s="120"/>
      <c r="C7" s="133">
        <f>IF(DAY(JanSun1)=1,IF(AND(YEAR(JanSun1+8)=CalendarYear,MONTH(JanSun1+8)=1),JanSun1+8,""),IF(AND(YEAR(JanSun1+15)=CalendarYear,MONTH(JanSun1+15)=1),JanSun1+15,""))</f>
        <v>43843</v>
      </c>
      <c r="D7" s="133">
        <f>IF(DAY(JanSun1)=1,IF(AND(YEAR(JanSun1+9)=CalendarYear,MONTH(JanSun1+9)=1),JanSun1+9,""),IF(AND(YEAR(JanSun1+16)=CalendarYear,MONTH(JanSun1+16)=1),JanSun1+16,""))</f>
        <v>43844</v>
      </c>
      <c r="E7" s="133">
        <f>IF(DAY(JanSun1)=1,IF(AND(YEAR(JanSun1+10)=CalendarYear,MONTH(JanSun1+10)=1),JanSun1+10,""),IF(AND(YEAR(JanSun1+17)=CalendarYear,MONTH(JanSun1+17)=1),JanSun1+17,""))</f>
        <v>43845</v>
      </c>
      <c r="F7" s="133">
        <f>IF(DAY(JanSun1)=1,IF(AND(YEAR(JanSun1+11)=CalendarYear,MONTH(JanSun1+11)=1),JanSun1+11,""),IF(AND(YEAR(JanSun1+18)=CalendarYear,MONTH(JanSun1+18)=1),JanSun1+18,""))</f>
        <v>43846</v>
      </c>
      <c r="G7" s="133">
        <f>IF(DAY(JanSun1)=1,IF(AND(YEAR(JanSun1+12)=CalendarYear,MONTH(JanSun1+12)=1),JanSun1+12,""),IF(AND(YEAR(JanSun1+19)=CalendarYear,MONTH(JanSun1+19)=1),JanSun1+19,""))</f>
        <v>43847</v>
      </c>
      <c r="H7" s="133">
        <f>IF(DAY(JanSun1)=1,IF(AND(YEAR(JanSun1+13)=CalendarYear,MONTH(JanSun1+13)=1),JanSun1+13,""),IF(AND(YEAR(JanSun1+20)=CalendarYear,MONTH(JanSun1+20)=1),JanSun1+20,""))</f>
        <v>43848</v>
      </c>
      <c r="I7" s="133">
        <f>IF(DAY(JanSun1)=1,IF(AND(YEAR(JanSun1+14)=CalendarYear,MONTH(JanSun1+14)=1),JanSun1+14,""),IF(AND(YEAR(JanSun1+21)=CalendarYear,MONTH(JanSun1+21)=1),JanSun1+21,""))</f>
        <v>43849</v>
      </c>
      <c r="J7" s="133"/>
      <c r="K7" s="133">
        <f>IF(DAY(FebSun1)=1,IF(AND(YEAR(FebSun1+8)=CalendarYear,MONTH(FebSun1+8)=2),FebSun1+8,""),IF(AND(YEAR(FebSun1+15)=CalendarYear,MONTH(FebSun1+15)=2),FebSun1+15,""))</f>
        <v>43871</v>
      </c>
      <c r="L7" s="133">
        <f>IF(DAY(FebSun1)=1,IF(AND(YEAR(FebSun1+9)=CalendarYear,MONTH(FebSun1+9)=2),FebSun1+9,""),IF(AND(YEAR(FebSun1+16)=CalendarYear,MONTH(FebSun1+16)=2),FebSun1+16,""))</f>
        <v>43872</v>
      </c>
      <c r="M7" s="133">
        <f>IF(DAY(FebSun1)=1,IF(AND(YEAR(FebSun1+10)=CalendarYear,MONTH(FebSun1+10)=2),FebSun1+10,""),IF(AND(YEAR(FebSun1+17)=CalendarYear,MONTH(FebSun1+17)=2),FebSun1+17,""))</f>
        <v>43873</v>
      </c>
      <c r="N7" s="133">
        <f>IF(DAY(FebSun1)=1,IF(AND(YEAR(FebSun1+11)=CalendarYear,MONTH(FebSun1+11)=2),FebSun1+11,""),IF(AND(YEAR(FebSun1+18)=CalendarYear,MONTH(FebSun1+18)=2),FebSun1+18,""))</f>
        <v>43874</v>
      </c>
      <c r="O7" s="133">
        <f>IF(DAY(FebSun1)=1,IF(AND(YEAR(FebSun1+12)=CalendarYear,MONTH(FebSun1+12)=2),FebSun1+12,""),IF(AND(YEAR(FebSun1+19)=CalendarYear,MONTH(FebSun1+19)=2),FebSun1+19,""))</f>
        <v>43875</v>
      </c>
      <c r="P7" s="133">
        <f>IF(DAY(FebSun1)=1,IF(AND(YEAR(FebSun1+13)=CalendarYear,MONTH(FebSun1+13)=2),FebSun1+13,""),IF(AND(YEAR(FebSun1+20)=CalendarYear,MONTH(FebSun1+20)=2),FebSun1+20,""))</f>
        <v>43876</v>
      </c>
      <c r="Q7" s="133">
        <f>IF(DAY(FebSun1)=1,IF(AND(YEAR(FebSun1+14)=CalendarYear,MONTH(FebSun1+14)=2),FebSun1+14,""),IF(AND(YEAR(FebSun1+21)=CalendarYear,MONTH(FebSun1+21)=2),FebSun1+21,""))</f>
        <v>43877</v>
      </c>
      <c r="R7" s="120"/>
      <c r="S7" s="122"/>
      <c r="T7" s="51"/>
      <c r="U7" s="134" t="s">
        <v>18</v>
      </c>
      <c r="V7" s="51"/>
      <c r="W7" s="51"/>
      <c r="X7" s="124"/>
      <c r="Z7" s="119" t="s">
        <v>117</v>
      </c>
      <c r="AA7" s="119" t="s">
        <v>118</v>
      </c>
      <c r="AB7" s="119" t="s">
        <v>119</v>
      </c>
      <c r="AC7" s="119" t="s">
        <v>120</v>
      </c>
      <c r="AD7" s="119" t="s">
        <v>4</v>
      </c>
      <c r="AE7" s="119" t="s">
        <v>121</v>
      </c>
      <c r="AH7" s="120"/>
      <c r="AP7" s="120"/>
    </row>
    <row r="8" spans="1:42" ht="15" customHeight="1" x14ac:dyDescent="0.25">
      <c r="A8" s="121"/>
      <c r="B8" s="120"/>
      <c r="C8" s="133">
        <f>IF(DAY(JanSun1)=1,IF(AND(YEAR(JanSun1+15)=CalendarYear,MONTH(JanSun1+15)=1),JanSun1+15,""),IF(AND(YEAR(JanSun1+22)=CalendarYear,MONTH(JanSun1+22)=1),JanSun1+22,""))</f>
        <v>43850</v>
      </c>
      <c r="D8" s="133">
        <f>IF(DAY(JanSun1)=1,IF(AND(YEAR(JanSun1+16)=CalendarYear,MONTH(JanSun1+16)=1),JanSun1+16,""),IF(AND(YEAR(JanSun1+23)=CalendarYear,MONTH(JanSun1+23)=1),JanSun1+23,""))</f>
        <v>43851</v>
      </c>
      <c r="E8" s="133">
        <f>IF(DAY(JanSun1)=1,IF(AND(YEAR(JanSun1+17)=CalendarYear,MONTH(JanSun1+17)=1),JanSun1+17,""),IF(AND(YEAR(JanSun1+24)=CalendarYear,MONTH(JanSun1+24)=1),JanSun1+24,""))</f>
        <v>43852</v>
      </c>
      <c r="F8" s="133">
        <f>IF(DAY(JanSun1)=1,IF(AND(YEAR(JanSun1+18)=CalendarYear,MONTH(JanSun1+18)=1),JanSun1+18,""),IF(AND(YEAR(JanSun1+25)=CalendarYear,MONTH(JanSun1+25)=1),JanSun1+25,""))</f>
        <v>43853</v>
      </c>
      <c r="G8" s="133">
        <f>IF(DAY(JanSun1)=1,IF(AND(YEAR(JanSun1+19)=CalendarYear,MONTH(JanSun1+19)=1),JanSun1+19,""),IF(AND(YEAR(JanSun1+26)=CalendarYear,MONTH(JanSun1+26)=1),JanSun1+26,""))</f>
        <v>43854</v>
      </c>
      <c r="H8" s="133">
        <f>IF(DAY(JanSun1)=1,IF(AND(YEAR(JanSun1+20)=CalendarYear,MONTH(JanSun1+20)=1),JanSun1+20,""),IF(AND(YEAR(JanSun1+27)=CalendarYear,MONTH(JanSun1+27)=1),JanSun1+27,""))</f>
        <v>43855</v>
      </c>
      <c r="I8" s="133">
        <f>IF(DAY(JanSun1)=1,IF(AND(YEAR(JanSun1+21)=CalendarYear,MONTH(JanSun1+21)=1),JanSun1+21,""),IF(AND(YEAR(JanSun1+28)=CalendarYear,MONTH(JanSun1+28)=1),JanSun1+28,""))</f>
        <v>43856</v>
      </c>
      <c r="J8" s="133"/>
      <c r="K8" s="136">
        <f>IF(DAY(FebSun1)=1,IF(AND(YEAR(FebSun1+15)=CalendarYear,MONTH(FebSun1+15)=2),FebSun1+15,""),IF(AND(YEAR(FebSun1+22)=CalendarYear,MONTH(FebSun1+22)=2),FebSun1+22,""))</f>
        <v>43878</v>
      </c>
      <c r="L8" s="133">
        <f>IF(DAY(FebSun1)=1,IF(AND(YEAR(FebSun1+16)=CalendarYear,MONTH(FebSun1+16)=2),FebSun1+16,""),IF(AND(YEAR(FebSun1+23)=CalendarYear,MONTH(FebSun1+23)=2),FebSun1+23,""))</f>
        <v>43879</v>
      </c>
      <c r="M8" s="133">
        <f>IF(DAY(FebSun1)=1,IF(AND(YEAR(FebSun1+17)=CalendarYear,MONTH(FebSun1+17)=2),FebSun1+17,""),IF(AND(YEAR(FebSun1+24)=CalendarYear,MONTH(FebSun1+24)=2),FebSun1+24,""))</f>
        <v>43880</v>
      </c>
      <c r="N8" s="133">
        <f>IF(DAY(FebSun1)=1,IF(AND(YEAR(FebSun1+18)=CalendarYear,MONTH(FebSun1+18)=2),FebSun1+18,""),IF(AND(YEAR(FebSun1+25)=CalendarYear,MONTH(FebSun1+25)=2),FebSun1+25,""))</f>
        <v>43881</v>
      </c>
      <c r="O8" s="133">
        <f>IF(DAY(FebSun1)=1,IF(AND(YEAR(FebSun1+19)=CalendarYear,MONTH(FebSun1+19)=2),FebSun1+19,""),IF(AND(YEAR(FebSun1+26)=CalendarYear,MONTH(FebSun1+26)=2),FebSun1+26,""))</f>
        <v>43882</v>
      </c>
      <c r="P8" s="136">
        <f>IF(DAY(FebSun1)=1,IF(AND(YEAR(FebSun1+20)=CalendarYear,MONTH(FebSun1+20)=2),FebSun1+20,""),IF(AND(YEAR(FebSun1+27)=CalendarYear,MONTH(FebSun1+27)=2),FebSun1+27,""))</f>
        <v>43883</v>
      </c>
      <c r="Q8" s="136">
        <f>IF(DAY(FebSun1)=1,IF(AND(YEAR(FebSun1+21)=CalendarYear,MONTH(FebSun1+21)=2),FebSun1+21,""),IF(AND(YEAR(FebSun1+28)=CalendarYear,MONTH(FebSun1+28)=2),FebSun1+28,""))</f>
        <v>43884</v>
      </c>
      <c r="R8" s="120"/>
      <c r="S8" s="122"/>
      <c r="T8" s="51"/>
      <c r="V8" s="51"/>
      <c r="W8" s="51"/>
      <c r="X8" s="124"/>
      <c r="AE8" s="119" t="s">
        <v>122</v>
      </c>
      <c r="AH8" s="120"/>
      <c r="AP8" s="120"/>
    </row>
    <row r="9" spans="1:42" ht="15" customHeight="1" x14ac:dyDescent="0.25">
      <c r="A9" s="121"/>
      <c r="B9" s="120"/>
      <c r="C9" s="133">
        <f>IF(DAY(JanSun1)=1,IF(AND(YEAR(JanSun1+22)=CalendarYear,MONTH(JanSun1+22)=1),JanSun1+22,""),IF(AND(YEAR(JanSun1+29)=CalendarYear,MONTH(JanSun1+29)=1),JanSun1+29,""))</f>
        <v>43857</v>
      </c>
      <c r="D9" s="133">
        <f>IF(DAY(JanSun1)=1,IF(AND(YEAR(JanSun1+23)=CalendarYear,MONTH(JanSun1+23)=1),JanSun1+23,""),IF(AND(YEAR(JanSun1+30)=CalendarYear,MONTH(JanSun1+30)=1),JanSun1+30,""))</f>
        <v>43858</v>
      </c>
      <c r="E9" s="133">
        <f>IF(DAY(JanSun1)=1,IF(AND(YEAR(JanSun1+24)=CalendarYear,MONTH(JanSun1+24)=1),JanSun1+24,""),IF(AND(YEAR(JanSun1+31)=CalendarYear,MONTH(JanSun1+31)=1),JanSun1+31,""))</f>
        <v>43859</v>
      </c>
      <c r="F9" s="133">
        <f>IF(DAY(JanSun1)=1,IF(AND(YEAR(JanSun1+25)=CalendarYear,MONTH(JanSun1+25)=1),JanSun1+25,""),IF(AND(YEAR(JanSun1+32)=CalendarYear,MONTH(JanSun1+32)=1),JanSun1+32,""))</f>
        <v>43860</v>
      </c>
      <c r="G9" s="133">
        <f>IF(DAY(JanSun1)=1,IF(AND(YEAR(JanSun1+26)=CalendarYear,MONTH(JanSun1+26)=1),JanSun1+26,""),IF(AND(YEAR(JanSun1+33)=CalendarYear,MONTH(JanSun1+33)=1),JanSun1+33,""))</f>
        <v>43861</v>
      </c>
      <c r="H9" s="133" t="str">
        <f>IF(DAY(JanSun1)=1,IF(AND(YEAR(JanSun1+27)=CalendarYear,MONTH(JanSun1+27)=1),JanSun1+27,""),IF(AND(YEAR(JanSun1+34)=CalendarYear,MONTH(JanSun1+34)=1),JanSun1+34,""))</f>
        <v/>
      </c>
      <c r="I9" s="133" t="str">
        <f>IF(DAY(JanSun1)=1,IF(AND(YEAR(JanSun1+28)=CalendarYear,MONTH(JanSun1+28)=1),JanSun1+28,""),IF(AND(YEAR(JanSun1+35)=CalendarYear,MONTH(JanSun1+35)=1),JanSun1+35,""))</f>
        <v/>
      </c>
      <c r="J9" s="133"/>
      <c r="K9" s="133">
        <f>IF(DAY(FebSun1)=1,IF(AND(YEAR(FebSun1+22)=CalendarYear,MONTH(FebSun1+22)=2),FebSun1+22,""),IF(AND(YEAR(FebSun1+29)=CalendarYear,MONTH(FebSun1+29)=2),FebSun1+29,""))</f>
        <v>43885</v>
      </c>
      <c r="L9" s="133">
        <f>IF(DAY(FebSun1)=1,IF(AND(YEAR(FebSun1+23)=CalendarYear,MONTH(FebSun1+23)=2),FebSun1+23,""),IF(AND(YEAR(FebSun1+30)=CalendarYear,MONTH(FebSun1+30)=2),FebSun1+30,""))</f>
        <v>43886</v>
      </c>
      <c r="M9" s="133">
        <f>IF(DAY(FebSun1)=1,IF(AND(YEAR(FebSun1+24)=CalendarYear,MONTH(FebSun1+24)=2),FebSun1+24,""),IF(AND(YEAR(FebSun1+31)=CalendarYear,MONTH(FebSun1+31)=2),FebSun1+31,""))</f>
        <v>43887</v>
      </c>
      <c r="N9" s="133">
        <f>IF(DAY(FebSun1)=1,IF(AND(YEAR(FebSun1+25)=CalendarYear,MONTH(FebSun1+25)=2),FebSun1+25,""),IF(AND(YEAR(FebSun1+32)=CalendarYear,MONTH(FebSun1+32)=2),FebSun1+32,""))</f>
        <v>43888</v>
      </c>
      <c r="O9" s="133">
        <f>IF(DAY(FebSun1)=1,IF(AND(YEAR(FebSun1+26)=CalendarYear,MONTH(FebSun1+26)=2),FebSun1+26,""),IF(AND(YEAR(FebSun1+33)=CalendarYear,MONTH(FebSun1+33)=2),FebSun1+33,""))</f>
        <v>43889</v>
      </c>
      <c r="P9" s="133">
        <f>IF(DAY(FebSun1)=1,IF(AND(YEAR(FebSun1+27)=CalendarYear,MONTH(FebSun1+27)=2),FebSun1+27,""),IF(AND(YEAR(FebSun1+34)=CalendarYear,MONTH(FebSun1+34)=2),FebSun1+34,""))</f>
        <v>43890</v>
      </c>
      <c r="Q9" s="133" t="str">
        <f>IF(DAY(FebSun1)=1,IF(AND(YEAR(FebSun1+28)=CalendarYear,MONTH(FebSun1+28)=2),FebSun1+28,""),IF(AND(YEAR(FebSun1+35)=CalendarYear,MONTH(FebSun1+35)=2),FebSun1+35,""))</f>
        <v/>
      </c>
      <c r="R9" s="120"/>
      <c r="S9" s="122"/>
      <c r="T9" s="51"/>
      <c r="V9" s="51"/>
      <c r="W9" s="51"/>
      <c r="X9" s="124"/>
      <c r="Z9" s="119" t="s">
        <v>123</v>
      </c>
      <c r="AA9" s="119" t="s">
        <v>124</v>
      </c>
      <c r="AB9" s="119" t="s">
        <v>125</v>
      </c>
      <c r="AC9" s="119" t="s">
        <v>107</v>
      </c>
      <c r="AD9" s="119" t="s">
        <v>4</v>
      </c>
      <c r="AE9" s="119" t="s">
        <v>126</v>
      </c>
      <c r="AG9" s="138">
        <v>43647</v>
      </c>
      <c r="AH9" s="120"/>
      <c r="AP9" s="120"/>
    </row>
    <row r="10" spans="1:42" ht="15" customHeight="1" x14ac:dyDescent="0.25">
      <c r="A10" s="121"/>
      <c r="B10" s="120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20"/>
      <c r="S10" s="122"/>
      <c r="T10" s="51"/>
      <c r="U10" s="51"/>
      <c r="V10" s="51"/>
      <c r="W10" s="51"/>
      <c r="X10" s="124"/>
      <c r="Z10" s="119" t="s">
        <v>127</v>
      </c>
      <c r="AA10" s="119" t="s">
        <v>128</v>
      </c>
      <c r="AB10" s="119" t="s">
        <v>129</v>
      </c>
      <c r="AC10" s="119" t="s">
        <v>107</v>
      </c>
      <c r="AD10" s="119" t="s">
        <v>4</v>
      </c>
      <c r="AE10" s="119" t="s">
        <v>121</v>
      </c>
      <c r="AH10" s="120"/>
      <c r="AP10" s="120"/>
    </row>
    <row r="11" spans="1:42" ht="15" customHeight="1" x14ac:dyDescent="0.25">
      <c r="A11" s="121"/>
      <c r="B11" s="120"/>
      <c r="C11" s="127" t="s">
        <v>7</v>
      </c>
      <c r="D11" s="126"/>
      <c r="E11" s="126"/>
      <c r="F11" s="126"/>
      <c r="G11" s="126"/>
      <c r="H11" s="126"/>
      <c r="I11" s="126"/>
      <c r="J11" s="139"/>
      <c r="K11" s="127" t="s">
        <v>8</v>
      </c>
      <c r="L11" s="126"/>
      <c r="M11" s="126"/>
      <c r="N11" s="126"/>
      <c r="O11" s="126"/>
      <c r="P11" s="126"/>
      <c r="Q11" s="126"/>
      <c r="R11" s="120"/>
      <c r="S11" s="140"/>
      <c r="T11" s="51"/>
      <c r="U11" s="134" t="s">
        <v>7</v>
      </c>
      <c r="V11" s="139"/>
      <c r="W11" s="139"/>
      <c r="X11" s="141"/>
      <c r="Y11" s="139"/>
      <c r="AH11" s="120"/>
      <c r="AI11" s="139"/>
      <c r="AJ11" s="139"/>
      <c r="AK11" s="139"/>
      <c r="AL11" s="139"/>
      <c r="AM11" s="139"/>
      <c r="AN11" s="139"/>
      <c r="AO11" s="139"/>
      <c r="AP11" s="120"/>
    </row>
    <row r="12" spans="1:42" ht="15" customHeight="1" x14ac:dyDescent="0.25">
      <c r="A12" s="121"/>
      <c r="B12" s="120"/>
      <c r="C12" s="130" t="s">
        <v>1</v>
      </c>
      <c r="D12" s="130" t="s">
        <v>2</v>
      </c>
      <c r="E12" s="130" t="s">
        <v>3</v>
      </c>
      <c r="F12" s="130" t="s">
        <v>2</v>
      </c>
      <c r="G12" s="130" t="s">
        <v>4</v>
      </c>
      <c r="H12" s="130" t="s">
        <v>0</v>
      </c>
      <c r="I12" s="130" t="s">
        <v>0</v>
      </c>
      <c r="J12" s="142"/>
      <c r="K12" s="130" t="s">
        <v>1</v>
      </c>
      <c r="L12" s="130" t="s">
        <v>2</v>
      </c>
      <c r="M12" s="130" t="s">
        <v>3</v>
      </c>
      <c r="N12" s="130" t="s">
        <v>2</v>
      </c>
      <c r="O12" s="130" t="s">
        <v>4</v>
      </c>
      <c r="P12" s="130" t="s">
        <v>0</v>
      </c>
      <c r="Q12" s="130" t="s">
        <v>0</v>
      </c>
      <c r="R12" s="120"/>
      <c r="S12" s="122"/>
      <c r="T12" s="51"/>
      <c r="U12" s="137" t="s">
        <v>160</v>
      </c>
      <c r="V12" s="51"/>
      <c r="W12" s="51"/>
      <c r="X12" s="124"/>
      <c r="AH12" s="120"/>
      <c r="AP12" s="120"/>
    </row>
    <row r="13" spans="1:42" ht="15" customHeight="1" x14ac:dyDescent="0.25">
      <c r="A13" s="121"/>
      <c r="B13" s="120"/>
      <c r="C13" s="133" t="str">
        <f>IF(DAY(MarSun1)=1,"",IF(AND(YEAR(MarSun1+1)=CalendarYear,MONTH(MarSun1+1)=3),MarSun1+1,""))</f>
        <v/>
      </c>
      <c r="D13" s="133" t="str">
        <f>IF(DAY(MarSun1)=1,"",IF(AND(YEAR(MarSun1+2)=CalendarYear,MONTH(MarSun1+2)=3),MarSun1+2,""))</f>
        <v/>
      </c>
      <c r="E13" s="133" t="str">
        <f>IF(DAY(MarSun1)=1,"",IF(AND(YEAR(MarSun1+3)=CalendarYear,MONTH(MarSun1+3)=3),MarSun1+3,""))</f>
        <v/>
      </c>
      <c r="F13" s="133" t="str">
        <f>IF(DAY(MarSun1)=1,"",IF(AND(YEAR(MarSun1+4)=CalendarYear,MONTH(MarSun1+4)=3),MarSun1+4,""))</f>
        <v/>
      </c>
      <c r="G13" s="133" t="str">
        <f>IF(DAY(MarSun1)=1,"",IF(AND(YEAR(MarSun1+5)=CalendarYear,MONTH(MarSun1+5)=3),MarSun1+5,""))</f>
        <v/>
      </c>
      <c r="H13" s="133" t="str">
        <f>IF(DAY(MarSun1)=1,"",IF(AND(YEAR(MarSun1+6)=CalendarYear,MONTH(MarSun1+6)=3),MarSun1+6,""))</f>
        <v/>
      </c>
      <c r="I13" s="136">
        <f>IF(DAY(MarSun1)=1,IF(AND(YEAR(MarSun1)=CalendarYear,MONTH(MarSun1)=3),MarSun1,""),IF(AND(YEAR(MarSun1+7)=CalendarYear,MONTH(MarSun1+7)=3),MarSun1+7,""))</f>
        <v>43891</v>
      </c>
      <c r="J13" s="143"/>
      <c r="K13" s="133" t="str">
        <f>IF(DAY(AprSun1)=1,"",IF(AND(YEAR(AprSun1+1)=CalendarYear,MONTH(AprSun1+1)=4),AprSun1+1,""))</f>
        <v/>
      </c>
      <c r="L13" s="133" t="str">
        <f>IF(DAY(AprSun1)=1,"",IF(AND(YEAR(AprSun1+2)=CalendarYear,MONTH(AprSun1+2)=4),AprSun1+2,""))</f>
        <v/>
      </c>
      <c r="M13" s="133">
        <f>IF(DAY(AprSun1)=1,"",IF(AND(YEAR(AprSun1+3)=CalendarYear,MONTH(AprSun1+3)=4),AprSun1+3,""))</f>
        <v>43922</v>
      </c>
      <c r="N13" s="133">
        <f>IF(DAY(AprSun1)=1,"",IF(AND(YEAR(AprSun1+4)=CalendarYear,MONTH(AprSun1+4)=4),AprSun1+4,""))</f>
        <v>43923</v>
      </c>
      <c r="O13" s="133">
        <f>IF(DAY(AprSun1)=1,"",IF(AND(YEAR(AprSun1+5)=CalendarYear,MONTH(AprSun1+5)=4),AprSun1+5,""))</f>
        <v>43924</v>
      </c>
      <c r="P13" s="133">
        <f>IF(DAY(AprSun1)=1,"",IF(AND(YEAR(AprSun1+6)=CalendarYear,MONTH(AprSun1+6)=4),AprSun1+6,""))</f>
        <v>43925</v>
      </c>
      <c r="Q13" s="133">
        <f>IF(DAY(AprSun1)=1,IF(AND(YEAR(AprSun1)=CalendarYear,MONTH(AprSun1)=4),AprSun1,""),IF(AND(YEAR(AprSun1+7)=CalendarYear,MONTH(AprSun1+7)=4),AprSun1+7,""))</f>
        <v>43926</v>
      </c>
      <c r="R13" s="120"/>
      <c r="S13" s="122"/>
      <c r="T13" s="51"/>
      <c r="U13" s="51"/>
      <c r="V13" s="51"/>
      <c r="W13" s="51"/>
      <c r="X13" s="124"/>
      <c r="Z13" s="119" t="s">
        <v>130</v>
      </c>
      <c r="AH13" s="120"/>
      <c r="AP13" s="120"/>
    </row>
    <row r="14" spans="1:42" ht="15" customHeight="1" x14ac:dyDescent="0.25">
      <c r="A14" s="121"/>
      <c r="B14" s="120"/>
      <c r="C14" s="133">
        <f>IF(DAY(MarSun1)=1,IF(AND(YEAR(MarSun1+1)=CalendarYear,MONTH(MarSun1+1)=3),MarSun1+1,""),IF(AND(YEAR(MarSun1+8)=CalendarYear,MONTH(MarSun1+8)=3),MarSun1+8,""))</f>
        <v>43892</v>
      </c>
      <c r="D14" s="133">
        <f>IF(DAY(MarSun1)=1,IF(AND(YEAR(MarSun1+2)=CalendarYear,MONTH(MarSun1+2)=3),MarSun1+2,""),IF(AND(YEAR(MarSun1+9)=CalendarYear,MONTH(MarSun1+9)=3),MarSun1+9,""))</f>
        <v>43893</v>
      </c>
      <c r="E14" s="133">
        <f>IF(DAY(MarSun1)=1,IF(AND(YEAR(MarSun1+3)=CalendarYear,MONTH(MarSun1+3)=3),MarSun1+3,""),IF(AND(YEAR(MarSun1+10)=CalendarYear,MONTH(MarSun1+10)=3),MarSun1+10,""))</f>
        <v>43894</v>
      </c>
      <c r="F14" s="133">
        <f>IF(DAY(MarSun1)=1,IF(AND(YEAR(MarSun1+4)=CalendarYear,MONTH(MarSun1+4)=3),MarSun1+4,""),IF(AND(YEAR(MarSun1+11)=CalendarYear,MONTH(MarSun1+11)=3),MarSun1+11,""))</f>
        <v>43895</v>
      </c>
      <c r="G14" s="133">
        <f>IF(DAY(MarSun1)=1,IF(AND(YEAR(MarSun1+5)=CalendarYear,MONTH(MarSun1+5)=3),MarSun1+5,""),IF(AND(YEAR(MarSun1+12)=CalendarYear,MONTH(MarSun1+12)=3),MarSun1+12,""))</f>
        <v>43896</v>
      </c>
      <c r="H14" s="133">
        <f>IF(DAY(MarSun1)=1,IF(AND(YEAR(MarSun1+6)=CalendarYear,MONTH(MarSun1+6)=3),MarSun1+6,""),IF(AND(YEAR(MarSun1+13)=CalendarYear,MONTH(MarSun1+13)=3),MarSun1+13,""))</f>
        <v>43897</v>
      </c>
      <c r="I14" s="133">
        <f>IF(DAY(MarSun1)=1,IF(AND(YEAR(MarSun1+7)=CalendarYear,MONTH(MarSun1+7)=3),MarSun1+7,""),IF(AND(YEAR(MarSun1+14)=CalendarYear,MONTH(MarSun1+14)=3),MarSun1+14,""))</f>
        <v>43898</v>
      </c>
      <c r="J14" s="133"/>
      <c r="K14" s="133">
        <f>IF(DAY(AprSun1)=1,IF(AND(YEAR(AprSun1+1)=CalendarYear,MONTH(AprSun1+1)=4),AprSun1+1,""),IF(AND(YEAR(AprSun1+8)=CalendarYear,MONTH(AprSun1+8)=4),AprSun1+8,""))</f>
        <v>43927</v>
      </c>
      <c r="L14" s="133">
        <f>IF(DAY(AprSun1)=1,IF(AND(YEAR(AprSun1+2)=CalendarYear,MONTH(AprSun1+2)=4),AprSun1+2,""),IF(AND(YEAR(AprSun1+9)=CalendarYear,MONTH(AprSun1+9)=4),AprSun1+9,""))</f>
        <v>43928</v>
      </c>
      <c r="M14" s="133">
        <f>IF(DAY(AprSun1)=1,IF(AND(YEAR(AprSun1+3)=CalendarYear,MONTH(AprSun1+3)=4),AprSun1+3,""),IF(AND(YEAR(AprSun1+10)=CalendarYear,MONTH(AprSun1+10)=4),AprSun1+10,""))</f>
        <v>43929</v>
      </c>
      <c r="N14" s="133">
        <f>IF(DAY(AprSun1)=1,IF(AND(YEAR(AprSun1+4)=CalendarYear,MONTH(AprSun1+4)=4),AprSun1+4,""),IF(AND(YEAR(AprSun1+11)=CalendarYear,MONTH(AprSun1+11)=4),AprSun1+11,""))</f>
        <v>43930</v>
      </c>
      <c r="O14" s="133">
        <f>IF(DAY(AprSun1)=1,IF(AND(YEAR(AprSun1+5)=CalendarYear,MONTH(AprSun1+5)=4),AprSun1+5,""),IF(AND(YEAR(AprSun1+12)=CalendarYear,MONTH(AprSun1+12)=4),AprSun1+12,""))</f>
        <v>43931</v>
      </c>
      <c r="P14" s="133">
        <f>IF(DAY(AprSun1)=1,IF(AND(YEAR(AprSun1+6)=CalendarYear,MONTH(AprSun1+6)=4),AprSun1+6,""),IF(AND(YEAR(AprSun1+13)=CalendarYear,MONTH(AprSun1+13)=4),AprSun1+13,""))</f>
        <v>43932</v>
      </c>
      <c r="Q14" s="133">
        <f>IF(DAY(AprSun1)=1,IF(AND(YEAR(AprSun1+7)=CalendarYear,MONTH(AprSun1+7)=4),AprSun1+7,""),IF(AND(YEAR(AprSun1+14)=CalendarYear,MONTH(AprSun1+14)=4),AprSun1+14,""))</f>
        <v>43933</v>
      </c>
      <c r="R14" s="120"/>
      <c r="S14" s="122"/>
      <c r="T14" s="51"/>
      <c r="U14" s="134" t="s">
        <v>8</v>
      </c>
      <c r="V14" s="51"/>
      <c r="W14" s="51"/>
      <c r="X14" s="124"/>
      <c r="AH14" s="120"/>
      <c r="AP14" s="120"/>
    </row>
    <row r="15" spans="1:42" ht="15" customHeight="1" x14ac:dyDescent="0.25">
      <c r="A15" s="121"/>
      <c r="B15" s="120"/>
      <c r="C15" s="133">
        <f>IF(DAY(MarSun1)=1,IF(AND(YEAR(MarSun1+8)=CalendarYear,MONTH(MarSun1+8)=3),MarSun1+8,""),IF(AND(YEAR(MarSun1+15)=CalendarYear,MONTH(MarSun1+15)=3),MarSun1+15,""))</f>
        <v>43899</v>
      </c>
      <c r="D15" s="133">
        <f>IF(DAY(MarSun1)=1,IF(AND(YEAR(MarSun1+9)=CalendarYear,MONTH(MarSun1+9)=3),MarSun1+9,""),IF(AND(YEAR(MarSun1+16)=CalendarYear,MONTH(MarSun1+16)=3),MarSun1+16,""))</f>
        <v>43900</v>
      </c>
      <c r="E15" s="133">
        <f>IF(DAY(MarSun1)=1,IF(AND(YEAR(MarSun1+10)=CalendarYear,MONTH(MarSun1+10)=3),MarSun1+10,""),IF(AND(YEAR(MarSun1+17)=CalendarYear,MONTH(MarSun1+17)=3),MarSun1+17,""))</f>
        <v>43901</v>
      </c>
      <c r="F15" s="133">
        <f>IF(DAY(MarSun1)=1,IF(AND(YEAR(MarSun1+11)=CalendarYear,MONTH(MarSun1+11)=3),MarSun1+11,""),IF(AND(YEAR(MarSun1+18)=CalendarYear,MONTH(MarSun1+18)=3),MarSun1+18,""))</f>
        <v>43902</v>
      </c>
      <c r="G15" s="128">
        <f>IF(DAY(MarSun1)=1,IF(AND(YEAR(MarSun1+12)=CalendarYear,MONTH(MarSun1+12)=3),MarSun1+12,""),IF(AND(YEAR(MarSun1+19)=CalendarYear,MONTH(MarSun1+19)=3),MarSun1+19,""))</f>
        <v>43903</v>
      </c>
      <c r="H15" s="128">
        <f>IF(DAY(MarSun1)=1,IF(AND(YEAR(MarSun1+13)=CalendarYear,MONTH(MarSun1+13)=3),MarSun1+13,""),IF(AND(YEAR(MarSun1+20)=CalendarYear,MONTH(MarSun1+20)=3),MarSun1+20,""))</f>
        <v>43904</v>
      </c>
      <c r="I15" s="128">
        <f>IF(DAY(MarSun1)=1,IF(AND(YEAR(MarSun1+14)=CalendarYear,MONTH(MarSun1+14)=3),MarSun1+14,""),IF(AND(YEAR(MarSun1+21)=CalendarYear,MONTH(MarSun1+21)=3),MarSun1+21,""))</f>
        <v>43905</v>
      </c>
      <c r="J15" s="133"/>
      <c r="K15" s="133">
        <f>IF(DAY(AprSun1)=1,IF(AND(YEAR(AprSun1+8)=CalendarYear,MONTH(AprSun1+8)=4),AprSun1+8,""),IF(AND(YEAR(AprSun1+15)=CalendarYear,MONTH(AprSun1+15)=4),AprSun1+15,""))</f>
        <v>43934</v>
      </c>
      <c r="L15" s="133">
        <f>IF(DAY(AprSun1)=1,IF(AND(YEAR(AprSun1+9)=CalendarYear,MONTH(AprSun1+9)=4),AprSun1+9,""),IF(AND(YEAR(AprSun1+16)=CalendarYear,MONTH(AprSun1+16)=4),AprSun1+16,""))</f>
        <v>43935</v>
      </c>
      <c r="M15" s="133">
        <f>IF(DAY(AprSun1)=1,IF(AND(YEAR(AprSun1+10)=CalendarYear,MONTH(AprSun1+10)=4),AprSun1+10,""),IF(AND(YEAR(AprSun1+17)=CalendarYear,MONTH(AprSun1+17)=4),AprSun1+17,""))</f>
        <v>43936</v>
      </c>
      <c r="N15" s="133">
        <f>IF(DAY(AprSun1)=1,IF(AND(YEAR(AprSun1+11)=CalendarYear,MONTH(AprSun1+11)=4),AprSun1+11,""),IF(AND(YEAR(AprSun1+18)=CalendarYear,MONTH(AprSun1+18)=4),AprSun1+18,""))</f>
        <v>43937</v>
      </c>
      <c r="O15" s="133">
        <f>IF(DAY(AprSun1)=1,IF(AND(YEAR(AprSun1+12)=CalendarYear,MONTH(AprSun1+12)=4),AprSun1+12,""),IF(AND(YEAR(AprSun1+19)=CalendarYear,MONTH(AprSun1+19)=4),AprSun1+19,""))</f>
        <v>43938</v>
      </c>
      <c r="P15" s="133">
        <f>IF(DAY(AprSun1)=1,IF(AND(YEAR(AprSun1+13)=CalendarYear,MONTH(AprSun1+13)=4),AprSun1+13,""),IF(AND(YEAR(AprSun1+20)=CalendarYear,MONTH(AprSun1+20)=4),AprSun1+20,""))</f>
        <v>43939</v>
      </c>
      <c r="Q15" s="133">
        <f>IF(DAY(AprSun1)=1,IF(AND(YEAR(AprSun1+14)=CalendarYear,MONTH(AprSun1+14)=4),AprSun1+14,""),IF(AND(YEAR(AprSun1+21)=CalendarYear,MONTH(AprSun1+21)=4),AprSun1+21,""))</f>
        <v>43940</v>
      </c>
      <c r="R15" s="120"/>
      <c r="S15" s="122"/>
      <c r="T15" s="51"/>
      <c r="U15" s="51"/>
      <c r="V15" s="51"/>
      <c r="W15" s="51"/>
      <c r="X15" s="124"/>
      <c r="Z15" s="119" t="s">
        <v>131</v>
      </c>
      <c r="AA15" s="119" t="s">
        <v>132</v>
      </c>
      <c r="AB15" s="119" t="s">
        <v>133</v>
      </c>
      <c r="AH15" s="120"/>
      <c r="AP15" s="120"/>
    </row>
    <row r="16" spans="1:42" ht="15" customHeight="1" x14ac:dyDescent="0.25">
      <c r="A16" s="121"/>
      <c r="B16" s="120"/>
      <c r="C16" s="133">
        <f>IF(DAY(MarSun1)=1,IF(AND(YEAR(MarSun1+15)=CalendarYear,MONTH(MarSun1+15)=3),MarSun1+15,""),IF(AND(YEAR(MarSun1+22)=CalendarYear,MONTH(MarSun1+22)=3),MarSun1+22,""))</f>
        <v>43906</v>
      </c>
      <c r="D16" s="133">
        <f>IF(DAY(MarSun1)=1,IF(AND(YEAR(MarSun1+16)=CalendarYear,MONTH(MarSun1+16)=3),MarSun1+16,""),IF(AND(YEAR(MarSun1+23)=CalendarYear,MONTH(MarSun1+23)=3),MarSun1+23,""))</f>
        <v>43907</v>
      </c>
      <c r="E16" s="133">
        <f>IF(DAY(MarSun1)=1,IF(AND(YEAR(MarSun1+17)=CalendarYear,MONTH(MarSun1+17)=3),MarSun1+17,""),IF(AND(YEAR(MarSun1+24)=CalendarYear,MONTH(MarSun1+24)=3),MarSun1+24,""))</f>
        <v>43908</v>
      </c>
      <c r="F16" s="133">
        <f>IF(DAY(MarSun1)=1,IF(AND(YEAR(MarSun1+18)=CalendarYear,MONTH(MarSun1+18)=3),MarSun1+18,""),IF(AND(YEAR(MarSun1+25)=CalendarYear,MONTH(MarSun1+25)=3),MarSun1+25,""))</f>
        <v>43909</v>
      </c>
      <c r="G16" s="133">
        <f>IF(DAY(MarSun1)=1,IF(AND(YEAR(MarSun1+19)=CalendarYear,MONTH(MarSun1+19)=3),MarSun1+19,""),IF(AND(YEAR(MarSun1+26)=CalendarYear,MONTH(MarSun1+26)=3),MarSun1+26,""))</f>
        <v>43910</v>
      </c>
      <c r="H16" s="133">
        <f>IF(DAY(MarSun1)=1,IF(AND(YEAR(MarSun1+20)=CalendarYear,MONTH(MarSun1+20)=3),MarSun1+20,""),IF(AND(YEAR(MarSun1+27)=CalendarYear,MONTH(MarSun1+27)=3),MarSun1+27,""))</f>
        <v>43911</v>
      </c>
      <c r="I16" s="133">
        <f>IF(DAY(MarSun1)=1,IF(AND(YEAR(MarSun1+21)=CalendarYear,MONTH(MarSun1+21)=3),MarSun1+21,""),IF(AND(YEAR(MarSun1+28)=CalendarYear,MONTH(MarSun1+28)=3),MarSun1+28,""))</f>
        <v>43912</v>
      </c>
      <c r="J16" s="133"/>
      <c r="K16" s="133">
        <f>IF(DAY(AprSun1)=1,IF(AND(YEAR(AprSun1+15)=CalendarYear,MONTH(AprSun1+15)=4),AprSun1+15,""),IF(AND(YEAR(AprSun1+22)=CalendarYear,MONTH(AprSun1+22)=4),AprSun1+22,""))</f>
        <v>43941</v>
      </c>
      <c r="L16" s="133">
        <f>IF(DAY(AprSun1)=1,IF(AND(YEAR(AprSun1+16)=CalendarYear,MONTH(AprSun1+16)=4),AprSun1+16,""),IF(AND(YEAR(AprSun1+23)=CalendarYear,MONTH(AprSun1+23)=4),AprSun1+23,""))</f>
        <v>43942</v>
      </c>
      <c r="M16" s="133">
        <f>IF(DAY(AprSun1)=1,IF(AND(YEAR(AprSun1+17)=CalendarYear,MONTH(AprSun1+17)=4),AprSun1+17,""),IF(AND(YEAR(AprSun1+24)=CalendarYear,MONTH(AprSun1+24)=4),AprSun1+24,""))</f>
        <v>43943</v>
      </c>
      <c r="N16" s="133">
        <f>IF(DAY(AprSun1)=1,IF(AND(YEAR(AprSun1+18)=CalendarYear,MONTH(AprSun1+18)=4),AprSun1+18,""),IF(AND(YEAR(AprSun1+25)=CalendarYear,MONTH(AprSun1+25)=4),AprSun1+25,""))</f>
        <v>43944</v>
      </c>
      <c r="O16" s="133">
        <f>IF(DAY(AprSun1)=1,IF(AND(YEAR(AprSun1+19)=CalendarYear,MONTH(AprSun1+19)=4),AprSun1+19,""),IF(AND(YEAR(AprSun1+26)=CalendarYear,MONTH(AprSun1+26)=4),AprSun1+26,""))</f>
        <v>43945</v>
      </c>
      <c r="P16" s="133">
        <f>IF(DAY(AprSun1)=1,IF(AND(YEAR(AprSun1+20)=CalendarYear,MONTH(AprSun1+20)=4),AprSun1+20,""),IF(AND(YEAR(AprSun1+27)=CalendarYear,MONTH(AprSun1+27)=4),AprSun1+27,""))</f>
        <v>43946</v>
      </c>
      <c r="Q16" s="133">
        <f>IF(DAY(AprSun1)=1,IF(AND(YEAR(AprSun1+21)=CalendarYear,MONTH(AprSun1+21)=4),AprSun1+21,""),IF(AND(YEAR(AprSun1+28)=CalendarYear,MONTH(AprSun1+28)=4),AprSun1+28,""))</f>
        <v>43947</v>
      </c>
      <c r="R16" s="120"/>
      <c r="S16" s="122"/>
      <c r="T16" s="51"/>
      <c r="U16" s="51"/>
      <c r="V16" s="51"/>
      <c r="W16" s="51"/>
      <c r="X16" s="124"/>
      <c r="Z16" s="119" t="s">
        <v>134</v>
      </c>
      <c r="AA16" s="119" t="s">
        <v>135</v>
      </c>
      <c r="AB16" s="119" t="s">
        <v>136</v>
      </c>
      <c r="AH16" s="120"/>
      <c r="AP16" s="120"/>
    </row>
    <row r="17" spans="1:42" ht="15" customHeight="1" x14ac:dyDescent="0.25">
      <c r="A17" s="121"/>
      <c r="B17" s="120"/>
      <c r="C17" s="133">
        <f>IF(DAY(MarSun1)=1,IF(AND(YEAR(MarSun1+22)=CalendarYear,MONTH(MarSun1+22)=3),MarSun1+22,""),IF(AND(YEAR(MarSun1+29)=CalendarYear,MONTH(MarSun1+29)=3),MarSun1+29,""))</f>
        <v>43913</v>
      </c>
      <c r="D17" s="133">
        <f>IF(DAY(MarSun1)=1,IF(AND(YEAR(MarSun1+23)=CalendarYear,MONTH(MarSun1+23)=3),MarSun1+23,""),IF(AND(YEAR(MarSun1+30)=CalendarYear,MONTH(MarSun1+30)=3),MarSun1+30,""))</f>
        <v>43914</v>
      </c>
      <c r="E17" s="133">
        <f>IF(DAY(MarSun1)=1,IF(AND(YEAR(MarSun1+24)=CalendarYear,MONTH(MarSun1+24)=3),MarSun1+24,""),IF(AND(YEAR(MarSun1+31)=CalendarYear,MONTH(MarSun1+31)=3),MarSun1+31,""))</f>
        <v>43915</v>
      </c>
      <c r="F17" s="133">
        <f>IF(DAY(MarSun1)=1,IF(AND(YEAR(MarSun1+25)=CalendarYear,MONTH(MarSun1+25)=3),MarSun1+25,""),IF(AND(YEAR(MarSun1+32)=CalendarYear,MONTH(MarSun1+32)=3),MarSun1+32,""))</f>
        <v>43916</v>
      </c>
      <c r="G17" s="133">
        <f>IF(DAY(MarSun1)=1,IF(AND(YEAR(MarSun1+26)=CalendarYear,MONTH(MarSun1+26)=3),MarSun1+26,""),IF(AND(YEAR(MarSun1+33)=CalendarYear,MONTH(MarSun1+33)=3),MarSun1+33,""))</f>
        <v>43917</v>
      </c>
      <c r="H17" s="133">
        <f>IF(DAY(MarSun1)=1,IF(AND(YEAR(MarSun1+27)=CalendarYear,MONTH(MarSun1+27)=3),MarSun1+27,""),IF(AND(YEAR(MarSun1+34)=CalendarYear,MONTH(MarSun1+34)=3),MarSun1+34,""))</f>
        <v>43918</v>
      </c>
      <c r="I17" s="133">
        <f>IF(DAY(MarSun1)=1,IF(AND(YEAR(MarSun1+28)=CalendarYear,MONTH(MarSun1+28)=3),MarSun1+28,""),IF(AND(YEAR(MarSun1+35)=CalendarYear,MONTH(MarSun1+35)=3),MarSun1+35,""))</f>
        <v>43919</v>
      </c>
      <c r="J17" s="133"/>
      <c r="K17" s="133">
        <f>IF(DAY(AprSun1)=1,IF(AND(YEAR(AprSun1+22)=CalendarYear,MONTH(AprSun1+22)=4),AprSun1+22,""),IF(AND(YEAR(AprSun1+29)=CalendarYear,MONTH(AprSun1+29)=4),AprSun1+29,""))</f>
        <v>43948</v>
      </c>
      <c r="L17" s="133">
        <f>IF(DAY(AprSun1)=1,IF(AND(YEAR(AprSun1+23)=CalendarYear,MONTH(AprSun1+23)=4),AprSun1+23,""),IF(AND(YEAR(AprSun1+30)=CalendarYear,MONTH(AprSun1+30)=4),AprSun1+30,""))</f>
        <v>43949</v>
      </c>
      <c r="M17" s="133">
        <f>IF(DAY(AprSun1)=1,IF(AND(YEAR(AprSun1+24)=CalendarYear,MONTH(AprSun1+24)=4),AprSun1+24,""),IF(AND(YEAR(AprSun1+31)=CalendarYear,MONTH(AprSun1+31)=4),AprSun1+31,""))</f>
        <v>43950</v>
      </c>
      <c r="N17" s="133">
        <f>IF(DAY(AprSun1)=1,IF(AND(YEAR(AprSun1+25)=CalendarYear,MONTH(AprSun1+25)=4),AprSun1+25,""),IF(AND(YEAR(AprSun1+32)=CalendarYear,MONTH(AprSun1+32)=4),AprSun1+32,""))</f>
        <v>43951</v>
      </c>
      <c r="O17" s="133" t="str">
        <f>IF(DAY(AprSun1)=1,IF(AND(YEAR(AprSun1+26)=CalendarYear,MONTH(AprSun1+26)=4),AprSun1+26,""),IF(AND(YEAR(AprSun1+33)=CalendarYear,MONTH(AprSun1+33)=4),AprSun1+33,""))</f>
        <v/>
      </c>
      <c r="P17" s="136" t="str">
        <f>IF(DAY(AprSun1)=1,IF(AND(YEAR(AprSun1+27)=CalendarYear,MONTH(AprSun1+27)=4),AprSun1+27,""),IF(AND(YEAR(AprSun1+34)=CalendarYear,MONTH(AprSun1+34)=4),AprSun1+34,""))</f>
        <v/>
      </c>
      <c r="Q17" s="133" t="str">
        <f>IF(DAY(AprSun1)=1,IF(AND(YEAR(AprSun1+28)=CalendarYear,MONTH(AprSun1+28)=4),AprSun1+28,""),IF(AND(YEAR(AprSun1+35)=CalendarYear,MONTH(AprSun1+35)=4),AprSun1+35,""))</f>
        <v/>
      </c>
      <c r="R17" s="120"/>
      <c r="S17" s="122"/>
      <c r="T17" s="51"/>
      <c r="U17" s="51"/>
      <c r="V17" s="51"/>
      <c r="W17" s="51"/>
      <c r="X17" s="124"/>
      <c r="Z17" s="119" t="s">
        <v>137</v>
      </c>
      <c r="AA17" s="119" t="s">
        <v>138</v>
      </c>
      <c r="AB17" s="119" t="s">
        <v>139</v>
      </c>
      <c r="AH17" s="120"/>
      <c r="AP17" s="120"/>
    </row>
    <row r="18" spans="1:42" ht="15" customHeight="1" x14ac:dyDescent="0.25">
      <c r="A18" s="121"/>
      <c r="B18" s="120"/>
      <c r="C18" s="133">
        <f>IF(DAY(MarSun1)=1,IF(AND(YEAR(MarSun1+29)=CalendarYear,MONTH(MarSun1+29)=3),MarSun1+29,""),IF(AND(YEAR(MarSun1+36)=CalendarYear,MONTH(MarSun1+36)=3),MarSun1+36,""))</f>
        <v>43920</v>
      </c>
      <c r="D18" s="133">
        <f>IF(DAY(MarSun1)=1,IF(AND(YEAR(MarSun1+30)=CalendarYear,MONTH(MarSun1+30)=3),MarSun1+30,""),IF(AND(YEAR(MarSun1+37)=CalendarYear,MONTH(MarSun1+37)=3),MarSun1+37,""))</f>
        <v>43921</v>
      </c>
      <c r="E18" s="133" t="str">
        <f>IF(DAY(MarSun1)=1,IF(AND(YEAR(MarSun1+31)=CalendarYear,MONTH(MarSun1+31)=3),MarSun1+31,""),IF(AND(YEAR(MarSun1+38)=CalendarYear,MONTH(MarSun1+38)=3),MarSun1+38,""))</f>
        <v/>
      </c>
      <c r="F18" s="133" t="str">
        <f>IF(DAY(MarSun1)=1,IF(AND(YEAR(MarSun1+32)=CalendarYear,MONTH(MarSun1+32)=3),MarSun1+32,""),IF(AND(YEAR(MarSun1+39)=CalendarYear,MONTH(MarSun1+39)=3),MarSun1+39,""))</f>
        <v/>
      </c>
      <c r="G18" s="133" t="str">
        <f>IF(DAY(MarSun1)=1,IF(AND(YEAR(MarSun1+33)=CalendarYear,MONTH(MarSun1+33)=3),MarSun1+33,""),IF(AND(YEAR(MarSun1+40)=CalendarYear,MONTH(MarSun1+40)=3),MarSun1+40,""))</f>
        <v/>
      </c>
      <c r="H18" s="133" t="str">
        <f>IF(DAY(MarSun1)=1,IF(AND(YEAR(MarSun1+34)=CalendarYear,MONTH(MarSun1+34)=3),MarSun1+34,""),IF(AND(YEAR(MarSun1+41)=CalendarYear,MONTH(MarSun1+41)=3),MarSun1+41,""))</f>
        <v/>
      </c>
      <c r="I18" s="133" t="str">
        <f>IF(DAY(MarSun1)=1,IF(AND(YEAR(MarSun1+35)=CalendarYear,MONTH(MarSun1+35)=3),MarSun1+35,""),IF(AND(YEAR(MarSun1+42)=CalendarYear,MONTH(MarSun1+42)=3),MarSun1+42,""))</f>
        <v/>
      </c>
      <c r="J18" s="133"/>
      <c r="K18" s="133" t="str">
        <f>IF(DAY(AprSun1)=1,IF(AND(YEAR(AprSun1+29)=CalendarYear,MONTH(AprSun1+29)=4),AprSun1+29,""),IF(AND(YEAR(AprSun1+36)=CalendarYear,MONTH(AprSun1+36)=4),AprSun1+36,""))</f>
        <v/>
      </c>
      <c r="L18" s="133" t="str">
        <f>IF(DAY(AprSun1)=1,IF(AND(YEAR(AprSun1+30)=CalendarYear,MONTH(AprSun1+30)=4),AprSun1+30,""),IF(AND(YEAR(AprSun1+37)=CalendarYear,MONTH(AprSun1+37)=4),AprSun1+37,""))</f>
        <v/>
      </c>
      <c r="M18" s="133" t="str">
        <f>IF(DAY(AprSun1)=1,IF(AND(YEAR(AprSun1+31)=CalendarYear,MONTH(AprSun1+31)=4),AprSun1+31,""),IF(AND(YEAR(AprSun1+38)=CalendarYear,MONTH(AprSun1+38)=4),AprSun1+38,""))</f>
        <v/>
      </c>
      <c r="N18" s="133" t="str">
        <f>IF(DAY(AprSun1)=1,IF(AND(YEAR(AprSun1+32)=CalendarYear,MONTH(AprSun1+32)=4),AprSun1+32,""),IF(AND(YEAR(AprSun1+39)=CalendarYear,MONTH(AprSun1+39)=4),AprSun1+39,""))</f>
        <v/>
      </c>
      <c r="O18" s="133" t="str">
        <f>IF(DAY(AprSun1)=1,IF(AND(YEAR(AprSun1+33)=CalendarYear,MONTH(AprSun1+33)=4),AprSun1+33,""),IF(AND(YEAR(AprSun1+40)=CalendarYear,MONTH(AprSun1+40)=4),AprSun1+40,""))</f>
        <v/>
      </c>
      <c r="P18" s="133" t="str">
        <f>IF(DAY(AprSun1)=1,IF(AND(YEAR(AprSun1+34)=CalendarYear,MONTH(AprSun1+34)=4),AprSun1+34,""),IF(AND(YEAR(AprSun1+41)=CalendarYear,MONTH(AprSun1+41)=4),AprSun1+41,""))</f>
        <v/>
      </c>
      <c r="Q18" s="133" t="str">
        <f>IF(DAY(AprSun1)=1,IF(AND(YEAR(AprSun1+35)=CalendarYear,MONTH(AprSun1+35)=4),AprSun1+35,""),IF(AND(YEAR(AprSun1+42)=CalendarYear,MONTH(AprSun1+42)=4),AprSun1+42,""))</f>
        <v/>
      </c>
      <c r="R18" s="120"/>
      <c r="S18" s="122"/>
      <c r="T18" s="51"/>
      <c r="U18" s="134" t="s">
        <v>9</v>
      </c>
      <c r="V18" s="51"/>
      <c r="W18" s="51"/>
      <c r="X18" s="124"/>
      <c r="Z18" s="119" t="s">
        <v>140</v>
      </c>
      <c r="AA18" s="119" t="s">
        <v>141</v>
      </c>
      <c r="AB18" s="119" t="s">
        <v>142</v>
      </c>
      <c r="AP18" s="120"/>
    </row>
    <row r="19" spans="1:42" ht="15" customHeight="1" x14ac:dyDescent="0.25">
      <c r="A19" s="121"/>
      <c r="B19" s="120"/>
      <c r="C19" s="127" t="s">
        <v>9</v>
      </c>
      <c r="D19" s="51"/>
      <c r="E19" s="51"/>
      <c r="F19" s="51"/>
      <c r="G19" s="51"/>
      <c r="H19" s="51"/>
      <c r="I19" s="51"/>
      <c r="J19" s="133"/>
      <c r="K19" s="127" t="s">
        <v>10</v>
      </c>
      <c r="L19" s="51"/>
      <c r="M19" s="51"/>
      <c r="N19" s="51"/>
      <c r="O19" s="51"/>
      <c r="P19" s="51"/>
      <c r="Q19" s="51"/>
      <c r="R19" s="120"/>
      <c r="S19" s="122"/>
      <c r="T19" s="51"/>
      <c r="U19" s="123" t="s">
        <v>159</v>
      </c>
      <c r="V19" s="144" t="s">
        <v>59</v>
      </c>
      <c r="W19" s="51"/>
      <c r="X19" s="124"/>
      <c r="AP19" s="120"/>
    </row>
    <row r="20" spans="1:42" ht="15" customHeight="1" x14ac:dyDescent="0.25">
      <c r="A20" s="121"/>
      <c r="B20" s="120"/>
      <c r="C20" s="130" t="s">
        <v>1</v>
      </c>
      <c r="D20" s="130" t="s">
        <v>2</v>
      </c>
      <c r="E20" s="130" t="s">
        <v>3</v>
      </c>
      <c r="F20" s="130" t="s">
        <v>2</v>
      </c>
      <c r="G20" s="130" t="s">
        <v>4</v>
      </c>
      <c r="H20" s="130" t="s">
        <v>0</v>
      </c>
      <c r="I20" s="130" t="s">
        <v>0</v>
      </c>
      <c r="J20" s="145"/>
      <c r="K20" s="130" t="s">
        <v>1</v>
      </c>
      <c r="L20" s="130" t="s">
        <v>2</v>
      </c>
      <c r="M20" s="130" t="s">
        <v>3</v>
      </c>
      <c r="N20" s="130" t="s">
        <v>2</v>
      </c>
      <c r="O20" s="130" t="s">
        <v>4</v>
      </c>
      <c r="P20" s="130" t="s">
        <v>0</v>
      </c>
      <c r="Q20" s="130" t="s">
        <v>0</v>
      </c>
      <c r="R20" s="120"/>
      <c r="S20" s="122"/>
      <c r="T20" s="51"/>
      <c r="U20" s="137" t="s">
        <v>148</v>
      </c>
      <c r="V20" s="51"/>
      <c r="W20" s="51"/>
      <c r="X20" s="124"/>
      <c r="AP20" s="120"/>
    </row>
    <row r="21" spans="1:42" ht="15" customHeight="1" x14ac:dyDescent="0.25">
      <c r="A21" s="121"/>
      <c r="B21" s="120"/>
      <c r="C21" s="136" t="str">
        <f>IF(DAY(MaySun1)=1,"",IF(AND(YEAR(MaySun1+1)=CalendarYear,MONTH(MaySun1+1)=5),MaySun1+1,""))</f>
        <v/>
      </c>
      <c r="D21" s="136" t="str">
        <f>IF(DAY(MaySun1)=1,"",IF(AND(YEAR(MaySun1+2)=CalendarYear,MONTH(MaySun1+2)=5),MaySun1+2,""))</f>
        <v/>
      </c>
      <c r="E21" s="136" t="str">
        <f>IF(DAY(MaySun1)=1,"",IF(AND(YEAR(MaySun1+3)=CalendarYear,MONTH(MaySun1+3)=5),MaySun1+3,""))</f>
        <v/>
      </c>
      <c r="F21" s="136" t="str">
        <f>IF(DAY(MaySun1)=1,"",IF(AND(YEAR(MaySun1+4)=CalendarYear,MONTH(MaySun1+4)=5),MaySun1+4,""))</f>
        <v/>
      </c>
      <c r="G21" s="136">
        <f>IF(DAY(MaySun1)=1,"",IF(AND(YEAR(MaySun1+5)=CalendarYear,MONTH(MaySun1+5)=5),MaySun1+5,""))</f>
        <v>43952</v>
      </c>
      <c r="H21" s="136">
        <f>IF(DAY(MaySun1)=1,"",IF(AND(YEAR(MaySun1+6)=CalendarYear,MONTH(MaySun1+6)=5),MaySun1+6,""))</f>
        <v>43953</v>
      </c>
      <c r="I21" s="149">
        <f>IF(DAY(MaySun1)=1,IF(AND(YEAR(MaySun1)=CalendarYear,MONTH(MaySun1)=5),MaySun1,""),IF(AND(YEAR(MaySun1+7)=CalendarYear,MONTH(MaySun1+7)=5),MaySun1+7,""))</f>
        <v>43954</v>
      </c>
      <c r="J21" s="126"/>
      <c r="K21" s="136">
        <f>IF(DAY(JunSun1)=1,"",IF(AND(YEAR(JunSun1+1)=CalendarYear,MONTH(JunSun1+1)=6),JunSun1+1,""))</f>
        <v>43983</v>
      </c>
      <c r="L21" s="136">
        <f>IF(DAY(JunSun1)=1,"",IF(AND(YEAR(JunSun1+2)=CalendarYear,MONTH(JunSun1+2)=6),JunSun1+2,""))</f>
        <v>43984</v>
      </c>
      <c r="M21" s="136">
        <f>IF(DAY(JunSun1)=1,"",IF(AND(YEAR(JunSun1+3)=CalendarYear,MONTH(JunSun1+3)=6),JunSun1+3,""))</f>
        <v>43985</v>
      </c>
      <c r="N21" s="136">
        <f>IF(DAY(JunSun1)=1,"",IF(AND(YEAR(JunSun1+4)=CalendarYear,MONTH(JunSun1+4)=6),JunSun1+4,""))</f>
        <v>43986</v>
      </c>
      <c r="O21" s="136">
        <f>IF(DAY(JunSun1)=1,"",IF(AND(YEAR(JunSun1+5)=CalendarYear,MONTH(JunSun1+5)=6),JunSun1+5,""))</f>
        <v>43987</v>
      </c>
      <c r="P21" s="136">
        <f>IF(DAY(JunSun1)=1,"",IF(AND(YEAR(JunSun1+6)=CalendarYear,MONTH(JunSun1+6)=6),JunSun1+6,""))</f>
        <v>43988</v>
      </c>
      <c r="Q21" s="136">
        <f>IF(DAY(JunSun1)=1,IF(AND(YEAR(JunSun1)=CalendarYear,MONTH(JunSun1)=6),JunSun1,""),IF(AND(YEAR(JunSun1+7)=CalendarYear,MONTH(JunSun1+7)=6),JunSun1+7,""))</f>
        <v>43989</v>
      </c>
      <c r="R21" s="146"/>
      <c r="S21" s="122"/>
      <c r="T21" s="51"/>
      <c r="U21" s="147" t="s">
        <v>149</v>
      </c>
      <c r="V21" s="119" t="s">
        <v>56</v>
      </c>
      <c r="X21" s="124"/>
      <c r="AP21" s="120"/>
    </row>
    <row r="22" spans="1:42" ht="15" customHeight="1" x14ac:dyDescent="0.25">
      <c r="A22" s="121"/>
      <c r="B22" s="120"/>
      <c r="C22" s="136">
        <f>IF(DAY(MaySun1)=1,IF(AND(YEAR(MaySun1+1)=CalendarYear,MONTH(MaySun1+1)=5),MaySun1+1,""),IF(AND(YEAR(MaySun1+8)=CalendarYear,MONTH(MaySun1+8)=5),MaySun1+8,""))</f>
        <v>43955</v>
      </c>
      <c r="D22" s="136">
        <f>IF(DAY(MaySun1)=1,IF(AND(YEAR(MaySun1+2)=CalendarYear,MONTH(MaySun1+2)=5),MaySun1+2,""),IF(AND(YEAR(MaySun1+9)=CalendarYear,MONTH(MaySun1+9)=5),MaySun1+9,""))</f>
        <v>43956</v>
      </c>
      <c r="E22" s="136">
        <f>IF(DAY(MaySun1)=1,IF(AND(YEAR(MaySun1+3)=CalendarYear,MONTH(MaySun1+3)=5),MaySun1+3,""),IF(AND(YEAR(MaySun1+10)=CalendarYear,MONTH(MaySun1+10)=5),MaySun1+10,""))</f>
        <v>43957</v>
      </c>
      <c r="F22" s="136">
        <f>IF(DAY(MaySun1)=1,IF(AND(YEAR(MaySun1+4)=CalendarYear,MONTH(MaySun1+4)=5),MaySun1+4,""),IF(AND(YEAR(MaySun1+11)=CalendarYear,MONTH(MaySun1+11)=5),MaySun1+11,""))</f>
        <v>43958</v>
      </c>
      <c r="G22" s="136">
        <f>IF(DAY(MaySun1)=1,IF(AND(YEAR(MaySun1+5)=CalendarYear,MONTH(MaySun1+5)=5),MaySun1+5,""),IF(AND(YEAR(MaySun1+12)=CalendarYear,MONTH(MaySun1+12)=5),MaySun1+12,""))</f>
        <v>43959</v>
      </c>
      <c r="H22" s="136">
        <f>IF(DAY(MaySun1)=1,IF(AND(YEAR(MaySun1+6)=CalendarYear,MONTH(MaySun1+6)=5),MaySun1+6,""),IF(AND(YEAR(MaySun1+13)=CalendarYear,MONTH(MaySun1+13)=5),MaySun1+13,""))</f>
        <v>43960</v>
      </c>
      <c r="I22" s="136">
        <f>IF(DAY(MaySun1)=1,IF(AND(YEAR(MaySun1+7)=CalendarYear,MONTH(MaySun1+7)=5),MaySun1+7,""),IF(AND(YEAR(MaySun1+14)=CalendarYear,MONTH(MaySun1+14)=5),MaySun1+14,""))</f>
        <v>43961</v>
      </c>
      <c r="J22" s="143"/>
      <c r="K22" s="136">
        <f>IF(DAY(JunSun1)=1,IF(AND(YEAR(JunSun1+1)=CalendarYear,MONTH(JunSun1+1)=6),JunSun1+1,""),IF(AND(YEAR(JunSun1+8)=CalendarYear,MONTH(JunSun1+8)=6),JunSun1+8,""))</f>
        <v>43990</v>
      </c>
      <c r="L22" s="136">
        <f>IF(DAY(JunSun1)=1,IF(AND(YEAR(JunSun1+2)=CalendarYear,MONTH(JunSun1+2)=6),JunSun1+2,""),IF(AND(YEAR(JunSun1+9)=CalendarYear,MONTH(JunSun1+9)=6),JunSun1+9,""))</f>
        <v>43991</v>
      </c>
      <c r="M22" s="136">
        <f>IF(DAY(JunSun1)=1,IF(AND(YEAR(JunSun1+3)=CalendarYear,MONTH(JunSun1+3)=6),JunSun1+3,""),IF(AND(YEAR(JunSun1+10)=CalendarYear,MONTH(JunSun1+10)=6),JunSun1+10,""))</f>
        <v>43992</v>
      </c>
      <c r="N22" s="136">
        <f>IF(DAY(JunSun1)=1,IF(AND(YEAR(JunSun1+4)=CalendarYear,MONTH(JunSun1+4)=6),JunSun1+4,""),IF(AND(YEAR(JunSun1+11)=CalendarYear,MONTH(JunSun1+11)=6),JunSun1+11,""))</f>
        <v>43993</v>
      </c>
      <c r="O22" s="136">
        <f>IF(DAY(JunSun1)=1,IF(AND(YEAR(JunSun1+5)=CalendarYear,MONTH(JunSun1+5)=6),JunSun1+5,""),IF(AND(YEAR(JunSun1+12)=CalendarYear,MONTH(JunSun1+12)=6),JunSun1+12,""))</f>
        <v>43994</v>
      </c>
      <c r="P22" s="136">
        <f>IF(DAY(JunSun1)=1,IF(AND(YEAR(JunSun1+6)=CalendarYear,MONTH(JunSun1+6)=6),JunSun1+6,""),IF(AND(YEAR(JunSun1+13)=CalendarYear,MONTH(JunSun1+13)=6),JunSun1+13,""))</f>
        <v>43995</v>
      </c>
      <c r="Q22" s="136">
        <f>IF(DAY(JunSun1)=1,IF(AND(YEAR(JunSun1+7)=CalendarYear,MONTH(JunSun1+7)=6),JunSun1+7,""),IF(AND(YEAR(JunSun1+14)=CalendarYear,MONTH(JunSun1+14)=6),JunSun1+14,""))</f>
        <v>43996</v>
      </c>
      <c r="R22" s="146"/>
      <c r="S22" s="122"/>
      <c r="T22" s="51"/>
      <c r="U22" s="123" t="s">
        <v>158</v>
      </c>
      <c r="V22" s="144" t="s">
        <v>60</v>
      </c>
      <c r="W22" s="51"/>
      <c r="X22" s="124"/>
      <c r="AP22" s="120"/>
    </row>
    <row r="23" spans="1:42" ht="15" customHeight="1" x14ac:dyDescent="0.25">
      <c r="A23" s="121"/>
      <c r="B23" s="120"/>
      <c r="C23" s="136">
        <f>IF(DAY(MaySun1)=1,IF(AND(YEAR(MaySun1+8)=CalendarYear,MONTH(MaySun1+8)=5),MaySun1+8,""),IF(AND(YEAR(MaySun1+15)=CalendarYear,MONTH(MaySun1+15)=5),MaySun1+15,""))</f>
        <v>43962</v>
      </c>
      <c r="D23" s="136">
        <f>IF(DAY(MaySun1)=1,IF(AND(YEAR(MaySun1+9)=CalendarYear,MONTH(MaySun1+9)=5),MaySun1+9,""),IF(AND(YEAR(MaySun1+16)=CalendarYear,MONTH(MaySun1+16)=5),MaySun1+16,""))</f>
        <v>43963</v>
      </c>
      <c r="E23" s="136">
        <f>IF(DAY(MaySun1)=1,IF(AND(YEAR(MaySun1+10)=CalendarYear,MONTH(MaySun1+10)=5),MaySun1+10,""),IF(AND(YEAR(MaySun1+17)=CalendarYear,MONTH(MaySun1+17)=5),MaySun1+17,""))</f>
        <v>43964</v>
      </c>
      <c r="F23" s="136">
        <f>IF(DAY(MaySun1)=1,IF(AND(YEAR(MaySun1+11)=CalendarYear,MONTH(MaySun1+11)=5),MaySun1+11,""),IF(AND(YEAR(MaySun1+18)=CalendarYear,MONTH(MaySun1+18)=5),MaySun1+18,""))</f>
        <v>43965</v>
      </c>
      <c r="G23" s="136">
        <f>IF(DAY(MaySun1)=1,IF(AND(YEAR(MaySun1+12)=CalendarYear,MONTH(MaySun1+12)=5),MaySun1+12,""),IF(AND(YEAR(MaySun1+19)=CalendarYear,MONTH(MaySun1+19)=5),MaySun1+19,""))</f>
        <v>43966</v>
      </c>
      <c r="H23" s="128">
        <f>IF(DAY(MaySun1)=1,IF(AND(YEAR(MaySun1+13)=CalendarYear,MONTH(MaySun1+13)=5),MaySun1+13,""),IF(AND(YEAR(MaySun1+20)=CalendarYear,MONTH(MaySun1+20)=5),MaySun1+20,""))</f>
        <v>43967</v>
      </c>
      <c r="I23" s="128">
        <f>IF(DAY(MaySun1)=1,IF(AND(YEAR(MaySun1+14)=CalendarYear,MONTH(MaySun1+14)=5),MaySun1+14,""),IF(AND(YEAR(MaySun1+21)=CalendarYear,MONTH(MaySun1+21)=5),MaySun1+21,""))</f>
        <v>43968</v>
      </c>
      <c r="J23" s="133"/>
      <c r="K23" s="136">
        <f>IF(DAY(JunSun1)=1,IF(AND(YEAR(JunSun1+8)=CalendarYear,MONTH(JunSun1+8)=6),JunSun1+8,""),IF(AND(YEAR(JunSun1+15)=CalendarYear,MONTH(JunSun1+15)=6),JunSun1+15,""))</f>
        <v>43997</v>
      </c>
      <c r="L23" s="136">
        <f>IF(DAY(JunSun1)=1,IF(AND(YEAR(JunSun1+9)=CalendarYear,MONTH(JunSun1+9)=6),JunSun1+9,""),IF(AND(YEAR(JunSun1+16)=CalendarYear,MONTH(JunSun1+16)=6),JunSun1+16,""))</f>
        <v>43998</v>
      </c>
      <c r="M23" s="136">
        <f>IF(DAY(JunSun1)=1,IF(AND(YEAR(JunSun1+10)=CalendarYear,MONTH(JunSun1+10)=6),JunSun1+10,""),IF(AND(YEAR(JunSun1+17)=CalendarYear,MONTH(JunSun1+17)=6),JunSun1+17,""))</f>
        <v>43999</v>
      </c>
      <c r="N23" s="136">
        <f>IF(DAY(JunSun1)=1,IF(AND(YEAR(JunSun1+11)=CalendarYear,MONTH(JunSun1+11)=6),JunSun1+11,""),IF(AND(YEAR(JunSun1+18)=CalendarYear,MONTH(JunSun1+18)=6),JunSun1+18,""))</f>
        <v>44000</v>
      </c>
      <c r="O23" s="136">
        <f>IF(DAY(JunSun1)=1,IF(AND(YEAR(JunSun1+12)=CalendarYear,MONTH(JunSun1+12)=6),JunSun1+12,""),IF(AND(YEAR(JunSun1+19)=CalendarYear,MONTH(JunSun1+19)=6),JunSun1+19,""))</f>
        <v>44001</v>
      </c>
      <c r="P23" s="136">
        <f>IF(DAY(JunSun1)=1,IF(AND(YEAR(JunSun1+13)=CalendarYear,MONTH(JunSun1+13)=6),JunSun1+13,""),IF(AND(YEAR(JunSun1+20)=CalendarYear,MONTH(JunSun1+20)=6),JunSun1+20,""))</f>
        <v>44002</v>
      </c>
      <c r="Q23" s="136">
        <f>IF(DAY(JunSun1)=1,IF(AND(YEAR(JunSun1+14)=CalendarYear,MONTH(JunSun1+14)=6),JunSun1+14,""),IF(AND(YEAR(JunSun1+21)=CalendarYear,MONTH(JunSun1+21)=6),JunSun1+21,""))</f>
        <v>44003</v>
      </c>
      <c r="R23" s="146"/>
      <c r="S23" s="122"/>
      <c r="T23" s="51"/>
      <c r="U23" s="51"/>
      <c r="V23" s="51"/>
      <c r="W23" s="51"/>
      <c r="X23" s="124"/>
      <c r="AP23" s="120"/>
    </row>
    <row r="24" spans="1:42" ht="15" customHeight="1" x14ac:dyDescent="0.25">
      <c r="A24" s="121"/>
      <c r="B24" s="120"/>
      <c r="C24" s="128">
        <f>IF(DAY(MaySun1)=1,IF(AND(YEAR(MaySun1+15)=CalendarYear,MONTH(MaySun1+15)=5),MaySun1+15,""),IF(AND(YEAR(MaySun1+22)=CalendarYear,MONTH(MaySun1+22)=5),MaySun1+22,""))</f>
        <v>43969</v>
      </c>
      <c r="D24" s="128">
        <f>IF(DAY(MaySun1)=1,IF(AND(YEAR(MaySun1+16)=CalendarYear,MONTH(MaySun1+16)=5),MaySun1+16,""),IF(AND(YEAR(MaySun1+23)=CalendarYear,MONTH(MaySun1+23)=5),MaySun1+23,""))</f>
        <v>43970</v>
      </c>
      <c r="E24" s="148">
        <f>IF(DAY(MaySun1)=1,IF(AND(YEAR(MaySun1+17)=CalendarYear,MONTH(MaySun1+17)=5),MaySun1+17,""),IF(AND(YEAR(MaySun1+24)=CalendarYear,MONTH(MaySun1+24)=5),MaySun1+24,""))</f>
        <v>43971</v>
      </c>
      <c r="F24" s="148">
        <f>IF(DAY(MaySun1)=1,IF(AND(YEAR(MaySun1+18)=CalendarYear,MONTH(MaySun1+18)=5),MaySun1+18,""),IF(AND(YEAR(MaySun1+25)=CalendarYear,MONTH(MaySun1+25)=5),MaySun1+25,""))</f>
        <v>43972</v>
      </c>
      <c r="G24" s="149">
        <f>IF(DAY(MaySun1)=1,IF(AND(YEAR(MaySun1+19)=CalendarYear,MONTH(MaySun1+19)=5),MaySun1+19,""),IF(AND(YEAR(MaySun1+26)=CalendarYear,MONTH(MaySun1+26)=5),MaySun1+26,""))</f>
        <v>43973</v>
      </c>
      <c r="H24" s="149">
        <f>IF(DAY(MaySun1)=1,IF(AND(YEAR(MaySun1+20)=CalendarYear,MONTH(MaySun1+20)=5),MaySun1+20,""),IF(AND(YEAR(MaySun1+27)=CalendarYear,MONTH(MaySun1+27)=5),MaySun1+27,""))</f>
        <v>43974</v>
      </c>
      <c r="I24" s="149">
        <f>IF(DAY(MaySun1)=1,IF(AND(YEAR(MaySun1+21)=CalendarYear,MONTH(MaySun1+21)=5),MaySun1+21,""),IF(AND(YEAR(MaySun1+28)=CalendarYear,MONTH(MaySun1+28)=5),MaySun1+28,""))</f>
        <v>43975</v>
      </c>
      <c r="J24" s="133"/>
      <c r="K24" s="136">
        <f>IF(DAY(JunSun1)=1,IF(AND(YEAR(JunSun1+15)=CalendarYear,MONTH(JunSun1+15)=6),JunSun1+15,""),IF(AND(YEAR(JunSun1+22)=CalendarYear,MONTH(JunSun1+22)=6),JunSun1+22,""))</f>
        <v>44004</v>
      </c>
      <c r="L24" s="136">
        <f>IF(DAY(JunSun1)=1,IF(AND(YEAR(JunSun1+16)=CalendarYear,MONTH(JunSun1+16)=6),JunSun1+16,""),IF(AND(YEAR(JunSun1+23)=CalendarYear,MONTH(JunSun1+23)=6),JunSun1+23,""))</f>
        <v>44005</v>
      </c>
      <c r="M24" s="136">
        <f>IF(DAY(JunSun1)=1,IF(AND(YEAR(JunSun1+17)=CalendarYear,MONTH(JunSun1+17)=6),JunSun1+17,""),IF(AND(YEAR(JunSun1+24)=CalendarYear,MONTH(JunSun1+24)=6),JunSun1+24,""))</f>
        <v>44006</v>
      </c>
      <c r="N24" s="136">
        <f>IF(DAY(JunSun1)=1,IF(AND(YEAR(JunSun1+18)=CalendarYear,MONTH(JunSun1+18)=6),JunSun1+18,""),IF(AND(YEAR(JunSun1+25)=CalendarYear,MONTH(JunSun1+25)=6),JunSun1+25,""))</f>
        <v>44007</v>
      </c>
      <c r="O24" s="136">
        <f>IF(DAY(JunSun1)=1,IF(AND(YEAR(JunSun1+19)=CalendarYear,MONTH(JunSun1+19)=6),JunSun1+19,""),IF(AND(YEAR(JunSun1+26)=CalendarYear,MONTH(JunSun1+26)=6),JunSun1+26,""))</f>
        <v>44008</v>
      </c>
      <c r="P24" s="150">
        <f>IF(DAY(JunSun1)=1,IF(AND(YEAR(JunSun1+20)=CalendarYear,MONTH(JunSun1+20)=6),JunSun1+20,""),IF(AND(YEAR(JunSun1+27)=CalendarYear,MONTH(JunSun1+27)=6),JunSun1+27,""))</f>
        <v>44009</v>
      </c>
      <c r="Q24" s="150">
        <f>IF(DAY(JunSun1)=1,IF(AND(YEAR(JunSun1+21)=CalendarYear,MONTH(JunSun1+21)=6),JunSun1+21,""),IF(AND(YEAR(JunSun1+28)=CalendarYear,MONTH(JunSun1+28)=6),JunSun1+28,""))</f>
        <v>44010</v>
      </c>
      <c r="R24" s="146"/>
      <c r="S24" s="122"/>
      <c r="T24" s="51"/>
      <c r="U24" s="134" t="s">
        <v>10</v>
      </c>
      <c r="V24" s="51"/>
      <c r="W24" s="51"/>
      <c r="X24" s="124"/>
      <c r="AP24" s="120"/>
    </row>
    <row r="25" spans="1:42" ht="15" customHeight="1" x14ac:dyDescent="0.25">
      <c r="A25" s="121"/>
      <c r="B25" s="120"/>
      <c r="C25" s="136">
        <f>IF(DAY(MaySun1)=1,IF(AND(YEAR(MaySun1+22)=CalendarYear,MONTH(MaySun1+22)=5),MaySun1+22,""),IF(AND(YEAR(MaySun1+29)=CalendarYear,MONTH(MaySun1+29)=5),MaySun1+29,""))</f>
        <v>43976</v>
      </c>
      <c r="D25" s="136">
        <f>IF(DAY(MaySun1)=1,IF(AND(YEAR(MaySun1+23)=CalendarYear,MONTH(MaySun1+23)=5),MaySun1+23,""),IF(AND(YEAR(MaySun1+30)=CalendarYear,MONTH(MaySun1+30)=5),MaySun1+30,""))</f>
        <v>43977</v>
      </c>
      <c r="E25" s="136">
        <f>IF(DAY(MaySun1)=1,IF(AND(YEAR(MaySun1+24)=CalendarYear,MONTH(MaySun1+24)=5),MaySun1+24,""),IF(AND(YEAR(MaySun1+31)=CalendarYear,MONTH(MaySun1+31)=5),MaySun1+31,""))</f>
        <v>43978</v>
      </c>
      <c r="F25" s="136">
        <f>IF(DAY(MaySun1)=1,IF(AND(YEAR(MaySun1+25)=CalendarYear,MONTH(MaySun1+25)=5),MaySun1+25,""),IF(AND(YEAR(MaySun1+32)=CalendarYear,MONTH(MaySun1+32)=5),MaySun1+32,""))</f>
        <v>43979</v>
      </c>
      <c r="G25" s="136">
        <f>IF(DAY(MaySun1)=1,IF(AND(YEAR(MaySun1+26)=CalendarYear,MONTH(MaySun1+26)=5),MaySun1+26,""),IF(AND(YEAR(MaySun1+33)=CalendarYear,MONTH(MaySun1+33)=5),MaySun1+33,""))</f>
        <v>43980</v>
      </c>
      <c r="H25" s="136">
        <f>IF(DAY(MaySun1)=1,IF(AND(YEAR(MaySun1+27)=CalendarYear,MONTH(MaySun1+27)=5),MaySun1+27,""),IF(AND(YEAR(MaySun1+34)=CalendarYear,MONTH(MaySun1+34)=5),MaySun1+34,""))</f>
        <v>43981</v>
      </c>
      <c r="I25" s="136">
        <f>IF(DAY(MaySun1)=1,IF(AND(YEAR(MaySun1+28)=CalendarYear,MONTH(MaySun1+28)=5),MaySun1+28,""),IF(AND(YEAR(MaySun1+35)=CalendarYear,MONTH(MaySun1+35)=5),MaySun1+35,""))</f>
        <v>43982</v>
      </c>
      <c r="J25" s="133"/>
      <c r="K25" s="136">
        <f>IF(DAY(JunSun1)=1,IF(AND(YEAR(JunSun1+22)=CalendarYear,MONTH(JunSun1+22)=6),JunSun1+22,""),IF(AND(YEAR(JunSun1+29)=CalendarYear,MONTH(JunSun1+29)=6),JunSun1+29,""))</f>
        <v>44011</v>
      </c>
      <c r="L25" s="136">
        <f>IF(DAY(JunSun1)=1,IF(AND(YEAR(JunSun1+23)=CalendarYear,MONTH(JunSun1+23)=6),JunSun1+23,""),IF(AND(YEAR(JunSun1+30)=CalendarYear,MONTH(JunSun1+30)=6),JunSun1+30,""))</f>
        <v>44012</v>
      </c>
      <c r="M25" s="136" t="str">
        <f>IF(DAY(JunSun1)=1,IF(AND(YEAR(JunSun1+24)=CalendarYear,MONTH(JunSun1+24)=6),JunSun1+24,""),IF(AND(YEAR(JunSun1+31)=CalendarYear,MONTH(JunSun1+31)=6),JunSun1+31,""))</f>
        <v/>
      </c>
      <c r="N25" s="136" t="str">
        <f>IF(DAY(JunSun1)=1,IF(AND(YEAR(JunSun1+25)=CalendarYear,MONTH(JunSun1+25)=6),JunSun1+25,""),IF(AND(YEAR(JunSun1+32)=CalendarYear,MONTH(JunSun1+32)=6),JunSun1+32,""))</f>
        <v/>
      </c>
      <c r="O25" s="136" t="str">
        <f>IF(DAY(JunSun1)=1,IF(AND(YEAR(JunSun1+26)=CalendarYear,MONTH(JunSun1+26)=6),JunSun1+26,""),IF(AND(YEAR(JunSun1+33)=CalendarYear,MONTH(JunSun1+33)=6),JunSun1+33,""))</f>
        <v/>
      </c>
      <c r="P25" s="151" t="str">
        <f>IF(DAY(JunSun1)=1,IF(AND(YEAR(JunSun1+27)=CalendarYear,MONTH(JunSun1+27)=6),JunSun1+27,""),IF(AND(YEAR(JunSun1+34)=CalendarYear,MONTH(JunSun1+34)=6),JunSun1+34,""))</f>
        <v/>
      </c>
      <c r="Q25" s="151" t="str">
        <f>IF(DAY(JunSun1)=1,IF(AND(YEAR(JunSun1+28)=CalendarYear,MONTH(JunSun1+28)=6),JunSun1+28,""),IF(AND(YEAR(JunSun1+35)=CalendarYear,MONTH(JunSun1+35)=6),JunSun1+35,""))</f>
        <v/>
      </c>
      <c r="R25" s="146"/>
      <c r="S25" s="122"/>
      <c r="T25" s="51"/>
      <c r="U25" s="123" t="s">
        <v>156</v>
      </c>
      <c r="V25" s="144"/>
      <c r="W25" s="51"/>
      <c r="X25" s="124"/>
      <c r="AP25" s="120"/>
    </row>
    <row r="26" spans="1:42" ht="15" customHeight="1" x14ac:dyDescent="0.25">
      <c r="A26" s="121"/>
      <c r="B26" s="120"/>
      <c r="C26" s="133" t="str">
        <f>IF(DAY(MaySun1)=1,IF(AND(YEAR(MaySun1+29)=CalendarYear,MONTH(MaySun1+29)=5),MaySun1+29,""),IF(AND(YEAR(MaySun1+36)=CalendarYear,MONTH(MaySun1+36)=5),MaySun1+36,""))</f>
        <v/>
      </c>
      <c r="D26" s="133" t="str">
        <f>IF(DAY(MaySun1)=1,IF(AND(YEAR(MaySun1+30)=CalendarYear,MONTH(MaySun1+30)=5),MaySun1+30,""),IF(AND(YEAR(MaySun1+37)=CalendarYear,MONTH(MaySun1+37)=5),MaySun1+37,""))</f>
        <v/>
      </c>
      <c r="E26" s="133" t="str">
        <f>IF(DAY(MaySun1)=1,IF(AND(YEAR(MaySun1+31)=CalendarYear,MONTH(MaySun1+31)=5),MaySun1+31,""),IF(AND(YEAR(MaySun1+38)=CalendarYear,MONTH(MaySun1+38)=5),MaySun1+38,""))</f>
        <v/>
      </c>
      <c r="F26" s="133" t="str">
        <f>IF(DAY(MaySun1)=1,IF(AND(YEAR(MaySun1+32)=CalendarYear,MONTH(MaySun1+32)=5),MaySun1+32,""),IF(AND(YEAR(MaySun1+39)=CalendarYear,MONTH(MaySun1+39)=5),MaySun1+39,""))</f>
        <v/>
      </c>
      <c r="G26" s="133" t="str">
        <f>IF(DAY(MaySun1)=1,IF(AND(YEAR(MaySun1+33)=CalendarYear,MONTH(MaySun1+33)=5),MaySun1+33,""),IF(AND(YEAR(MaySun1+40)=CalendarYear,MONTH(MaySun1+40)=5),MaySun1+40,""))</f>
        <v/>
      </c>
      <c r="H26" s="133" t="str">
        <f>IF(DAY(MaySun1)=1,IF(AND(YEAR(MaySun1+34)=CalendarYear,MONTH(MaySun1+34)=5),MaySun1+34,""),IF(AND(YEAR(MaySun1+41)=CalendarYear,MONTH(MaySun1+41)=5),MaySun1+41,""))</f>
        <v/>
      </c>
      <c r="I26" s="133" t="str">
        <f>IF(DAY(MaySun1)=1,IF(AND(YEAR(MaySun1+35)=CalendarYear,MONTH(MaySun1+35)=5),MaySun1+35,""),IF(AND(YEAR(MaySun1+42)=CalendarYear,MONTH(MaySun1+42)=5),MaySun1+42,""))</f>
        <v/>
      </c>
      <c r="J26" s="133"/>
      <c r="K26" s="136" t="str">
        <f>IF(DAY(JunSun1)=1,IF(AND(YEAR(JunSun1+29)=CalendarYear,MONTH(JunSun1+29)=6),JunSun1+29,""),IF(AND(YEAR(JunSun1+36)=CalendarYear,MONTH(JunSun1+36)=6),JunSun1+36,""))</f>
        <v/>
      </c>
      <c r="L26" s="136" t="str">
        <f>IF(DAY(JunSun1)=1,IF(AND(YEAR(JunSun1+30)=CalendarYear,MONTH(JunSun1+30)=6),JunSun1+30,""),IF(AND(YEAR(JunSun1+37)=CalendarYear,MONTH(JunSun1+37)=6),JunSun1+37,""))</f>
        <v/>
      </c>
      <c r="M26" s="136" t="str">
        <f>IF(DAY(JunSun1)=1,IF(AND(YEAR(JunSun1+31)=CalendarYear,MONTH(JunSun1+31)=6),JunSun1+31,""),IF(AND(YEAR(JunSun1+38)=CalendarYear,MONTH(JunSun1+38)=6),JunSun1+38,""))</f>
        <v/>
      </c>
      <c r="N26" s="136" t="str">
        <f>IF(DAY(JunSun1)=1,IF(AND(YEAR(JunSun1+32)=CalendarYear,MONTH(JunSun1+32)=6),JunSun1+32,""),IF(AND(YEAR(JunSun1+39)=CalendarYear,MONTH(JunSun1+39)=6),JunSun1+39,""))</f>
        <v/>
      </c>
      <c r="O26" s="136" t="str">
        <f>IF(DAY(JunSun1)=1,IF(AND(YEAR(JunSun1+33)=CalendarYear,MONTH(JunSun1+33)=6),JunSun1+33,""),IF(AND(YEAR(JunSun1+40)=CalendarYear,MONTH(JunSun1+40)=6),JunSun1+40,""))</f>
        <v/>
      </c>
      <c r="P26" s="136" t="str">
        <f>IF(DAY(JunSun1)=1,IF(AND(YEAR(JunSun1+34)=CalendarYear,MONTH(JunSun1+34)=6),JunSun1+34,""),IF(AND(YEAR(JunSun1+41)=CalendarYear,MONTH(JunSun1+41)=6),JunSun1+41,""))</f>
        <v/>
      </c>
      <c r="Q26" s="136" t="str">
        <f>IF(DAY(JunSun1)=1,IF(AND(YEAR(JunSun1+35)=CalendarYear,MONTH(JunSun1+35)=6),JunSun1+35,""),IF(AND(YEAR(JunSun1+42)=CalendarYear,MONTH(JunSun1+42)=6),JunSun1+42,""))</f>
        <v/>
      </c>
      <c r="R26" s="146"/>
      <c r="S26" s="122"/>
      <c r="T26" s="51"/>
      <c r="U26" s="123" t="s">
        <v>157</v>
      </c>
      <c r="V26" s="144" t="s">
        <v>61</v>
      </c>
      <c r="W26" s="51"/>
      <c r="X26" s="124"/>
      <c r="AP26" s="120"/>
    </row>
    <row r="27" spans="1:42" ht="15" customHeight="1" x14ac:dyDescent="0.25">
      <c r="A27" s="121"/>
      <c r="B27" s="120"/>
      <c r="C27" s="51"/>
      <c r="D27" s="51"/>
      <c r="E27" s="51"/>
      <c r="F27" s="51"/>
      <c r="G27" s="51"/>
      <c r="H27" s="51"/>
      <c r="I27" s="51"/>
      <c r="J27" s="133"/>
      <c r="K27" s="51"/>
      <c r="L27" s="51"/>
      <c r="M27" s="51"/>
      <c r="N27" s="51"/>
      <c r="O27" s="51"/>
      <c r="P27" s="51"/>
      <c r="Q27" s="51"/>
      <c r="R27" s="120"/>
      <c r="S27" s="122"/>
      <c r="T27" s="51"/>
      <c r="U27" s="152"/>
      <c r="V27" s="51"/>
      <c r="W27" s="51"/>
      <c r="X27" s="124"/>
      <c r="AP27" s="120"/>
    </row>
    <row r="28" spans="1:42" ht="15" customHeight="1" x14ac:dyDescent="0.25">
      <c r="A28" s="121"/>
      <c r="B28" s="120"/>
      <c r="C28" s="127" t="s">
        <v>11</v>
      </c>
      <c r="D28" s="126"/>
      <c r="E28" s="126"/>
      <c r="F28" s="126"/>
      <c r="G28" s="126"/>
      <c r="H28" s="126"/>
      <c r="I28" s="126"/>
      <c r="J28" s="133"/>
      <c r="K28" s="127" t="s">
        <v>12</v>
      </c>
      <c r="L28" s="126"/>
      <c r="M28" s="126"/>
      <c r="N28" s="126"/>
      <c r="O28" s="126"/>
      <c r="P28" s="126"/>
      <c r="Q28" s="126"/>
      <c r="R28" s="51"/>
      <c r="S28" s="122"/>
      <c r="T28" s="51"/>
      <c r="U28" s="134" t="s">
        <v>11</v>
      </c>
      <c r="V28" s="120"/>
      <c r="W28" s="120"/>
      <c r="X28" s="129"/>
      <c r="Y28" s="120"/>
      <c r="AP28" s="120"/>
    </row>
    <row r="29" spans="1:42" ht="15" customHeight="1" x14ac:dyDescent="0.25">
      <c r="A29" s="121"/>
      <c r="B29" s="51"/>
      <c r="C29" s="130" t="s">
        <v>1</v>
      </c>
      <c r="D29" s="130" t="s">
        <v>2</v>
      </c>
      <c r="E29" s="130" t="s">
        <v>3</v>
      </c>
      <c r="F29" s="130" t="s">
        <v>2</v>
      </c>
      <c r="G29" s="130" t="s">
        <v>4</v>
      </c>
      <c r="H29" s="130" t="s">
        <v>0</v>
      </c>
      <c r="I29" s="130" t="s">
        <v>0</v>
      </c>
      <c r="J29" s="153"/>
      <c r="K29" s="130" t="s">
        <v>1</v>
      </c>
      <c r="L29" s="130" t="s">
        <v>2</v>
      </c>
      <c r="M29" s="130" t="s">
        <v>3</v>
      </c>
      <c r="N29" s="130" t="s">
        <v>2</v>
      </c>
      <c r="O29" s="130" t="s">
        <v>4</v>
      </c>
      <c r="P29" s="130" t="s">
        <v>0</v>
      </c>
      <c r="Q29" s="130" t="s">
        <v>0</v>
      </c>
      <c r="R29" s="51"/>
      <c r="S29" s="122"/>
      <c r="T29" s="51"/>
      <c r="U29" s="154" t="s">
        <v>145</v>
      </c>
      <c r="V29" s="51" t="s">
        <v>144</v>
      </c>
      <c r="W29" s="51"/>
      <c r="X29" s="124"/>
    </row>
    <row r="30" spans="1:42" ht="15" customHeight="1" x14ac:dyDescent="0.25">
      <c r="A30" s="121"/>
      <c r="B30" s="51"/>
      <c r="C30" s="132" t="str">
        <f>IF(DAY(JulSun1)=1,"",IF(AND(YEAR(JulSun1+1)=CalendarYear,MONTH(JulSun1+1)=7),JulSun1+1,""))</f>
        <v/>
      </c>
      <c r="D30" s="132" t="str">
        <f>IF(DAY(JulSun1)=1,"",IF(AND(YEAR(JulSun1+2)=CalendarYear,MONTH(JulSun1+2)=7),JulSun1+2,""))</f>
        <v/>
      </c>
      <c r="E30" s="132">
        <f>IF(DAY(JulSun1)=1,"",IF(AND(YEAR(JulSun1+3)=CalendarYear,MONTH(JulSun1+3)=7),JulSun1+3,""))</f>
        <v>44013</v>
      </c>
      <c r="F30" s="132">
        <f>IF(DAY(JulSun1)=1,"",IF(AND(YEAR(JulSun1+4)=CalendarYear,MONTH(JulSun1+4)=7),JulSun1+4,""))</f>
        <v>44014</v>
      </c>
      <c r="G30" s="162">
        <f>IF(DAY(JulSun1)=1,"",IF(AND(YEAR(JulSun1+5)=CalendarYear,MONTH(JulSun1+5)=7),JulSun1+5,""))</f>
        <v>44015</v>
      </c>
      <c r="H30" s="162">
        <f>IF(DAY(JulSun1)=1,"",IF(AND(YEAR(JulSun1+6)=CalendarYear,MONTH(JulSun1+6)=7),JulSun1+6,""))</f>
        <v>44016</v>
      </c>
      <c r="I30" s="162">
        <f>IF(DAY(JulSun1)=1,IF(AND(YEAR(JulSun1)=CalendarYear,MONTH(JulSun1)=7),JulSun1,""),IF(AND(YEAR(JulSun1+7)=CalendarYear,MONTH(JulSun1+7)=7),JulSun1+7,""))</f>
        <v>44017</v>
      </c>
      <c r="J30" s="120"/>
      <c r="K30" s="136" t="str">
        <f>IF(DAY(AugSun1)=1,"",IF(AND(YEAR(AugSun1+1)=CalendarYear,MONTH(AugSun1+1)=8),AugSun1+1,""))</f>
        <v/>
      </c>
      <c r="L30" s="136" t="str">
        <f>IF(DAY(AugSun1)=1,"",IF(AND(YEAR(AugSun1+2)=CalendarYear,MONTH(AugSun1+2)=8),AugSun1+2,""))</f>
        <v/>
      </c>
      <c r="M30" s="136" t="str">
        <f>IF(DAY(AugSun1)=1,"",IF(AND(YEAR(AugSun1+3)=CalendarYear,MONTH(AugSun1+3)=8),AugSun1+3,""))</f>
        <v/>
      </c>
      <c r="N30" s="136" t="str">
        <f>IF(DAY(AugSun1)=1,"",IF(AND(YEAR(AugSun1+4)=CalendarYear,MONTH(AugSun1+4)=8),AugSun1+4,""))</f>
        <v/>
      </c>
      <c r="O30" s="136" t="str">
        <f>IF(DAY(AugSun1)=1,"",IF(AND(YEAR(AugSun1+5)=CalendarYear,MONTH(AugSun1+5)=8),AugSun1+5,""))</f>
        <v/>
      </c>
      <c r="P30" s="136">
        <f>IF(DAY(AugSun1)=1,"",IF(AND(YEAR(AugSun1+6)=CalendarYear,MONTH(AugSun1+6)=8),AugSun1+6,""))</f>
        <v>44044</v>
      </c>
      <c r="Q30" s="136">
        <f>IF(DAY(AugSun1)=1,IF(AND(YEAR(AugSun1)=CalendarYear,MONTH(AugSun1)=8),AugSun1,""),IF(AND(YEAR(AugSun1+7)=CalendarYear,MONTH(AugSun1+7)=8),AugSun1+7,""))</f>
        <v>44045</v>
      </c>
      <c r="R30" s="51"/>
      <c r="S30" s="122"/>
      <c r="T30" s="51"/>
      <c r="U30" s="163" t="s">
        <v>143</v>
      </c>
      <c r="V30" s="144" t="s">
        <v>154</v>
      </c>
      <c r="W30" s="51"/>
      <c r="X30" s="124"/>
    </row>
    <row r="31" spans="1:42" ht="15" customHeight="1" x14ac:dyDescent="0.25">
      <c r="A31" s="121"/>
      <c r="B31" s="51"/>
      <c r="C31" s="136">
        <f>IF(DAY(JulSun1)=1,IF(AND(YEAR(JulSun1+1)=CalendarYear,MONTH(JulSun1+1)=7),JulSun1+1,""),IF(AND(YEAR(JulSun1+8)=CalendarYear,MONTH(JulSun1+8)=7),JulSun1+8,""))</f>
        <v>44018</v>
      </c>
      <c r="D31" s="132">
        <f>IF(DAY(JulSun1)=1,IF(AND(YEAR(JulSun1+2)=CalendarYear,MONTH(JulSun1+2)=7),JulSun1+2,""),IF(AND(YEAR(JulSun1+9)=CalendarYear,MONTH(JulSun1+9)=7),JulSun1+9,""))</f>
        <v>44019</v>
      </c>
      <c r="E31" s="132">
        <f>IF(DAY(JulSun1)=1,IF(AND(YEAR(JulSun1+3)=CalendarYear,MONTH(JulSun1+3)=7),JulSun1+3,""),IF(AND(YEAR(JulSun1+10)=CalendarYear,MONTH(JulSun1+10)=7),JulSun1+10,""))</f>
        <v>44020</v>
      </c>
      <c r="F31" s="132">
        <f>IF(DAY(JulSun1)=1,IF(AND(YEAR(JulSun1+4)=CalendarYear,MONTH(JulSun1+4)=7),JulSun1+4,""),IF(AND(YEAR(JulSun1+11)=CalendarYear,MONTH(JulSun1+11)=7),JulSun1+11,""))</f>
        <v>44021</v>
      </c>
      <c r="G31" s="132">
        <f>IF(DAY(JulSun1)=1,IF(AND(YEAR(JulSun1+5)=CalendarYear,MONTH(JulSun1+5)=7),JulSun1+5,""),IF(AND(YEAR(JulSun1+12)=CalendarYear,MONTH(JulSun1+12)=7),JulSun1+12,""))</f>
        <v>44022</v>
      </c>
      <c r="H31" s="128">
        <f>IF(DAY(JulSun1)=1,IF(AND(YEAR(JulSun1+6)=CalendarYear,MONTH(JulSun1+6)=7),JulSun1+6,""),IF(AND(YEAR(JulSun1+13)=CalendarYear,MONTH(JulSun1+13)=7),JulSun1+13,""))</f>
        <v>44023</v>
      </c>
      <c r="I31" s="128">
        <f>IF(DAY(JulSun1)=1,IF(AND(YEAR(JulSun1+7)=CalendarYear,MONTH(JulSun1+7)=7),JulSun1+7,""),IF(AND(YEAR(JulSun1+14)=CalendarYear,MONTH(JulSun1+14)=7),JulSun1+14,""))</f>
        <v>44024</v>
      </c>
      <c r="J31" s="51"/>
      <c r="K31" s="136">
        <f>IF(DAY(AugSun1)=1,IF(AND(YEAR(AugSun1+1)=CalendarYear,MONTH(AugSun1+1)=8),AugSun1+1,""),IF(AND(YEAR(AugSun1+8)=CalendarYear,MONTH(AugSun1+8)=8),AugSun1+8,""))</f>
        <v>44046</v>
      </c>
      <c r="L31" s="136">
        <f>IF(DAY(AugSun1)=1,IF(AND(YEAR(AugSun1+2)=CalendarYear,MONTH(AugSun1+2)=8),AugSun1+2,""),IF(AND(YEAR(AugSun1+9)=CalendarYear,MONTH(AugSun1+9)=8),AugSun1+9,""))</f>
        <v>44047</v>
      </c>
      <c r="M31" s="136">
        <f>IF(DAY(AugSun1)=1,IF(AND(YEAR(AugSun1+3)=CalendarYear,MONTH(AugSun1+3)=8),AugSun1+3,""),IF(AND(YEAR(AugSun1+10)=CalendarYear,MONTH(AugSun1+10)=8),AugSun1+10,""))</f>
        <v>44048</v>
      </c>
      <c r="N31" s="136">
        <f>IF(DAY(AugSun1)=1,IF(AND(YEAR(AugSun1+4)=CalendarYear,MONTH(AugSun1+4)=8),AugSun1+4,""),IF(AND(YEAR(AugSun1+11)=CalendarYear,MONTH(AugSun1+11)=8),AugSun1+11,""))</f>
        <v>44049</v>
      </c>
      <c r="O31" s="132">
        <f>IF(DAY(AugSun1)=1,IF(AND(YEAR(AugSun1+5)=CalendarYear,MONTH(AugSun1+5)=8),AugSun1+5,""),IF(AND(YEAR(AugSun1+12)=CalendarYear,MONTH(AugSun1+12)=8),AugSun1+12,""))</f>
        <v>44050</v>
      </c>
      <c r="P31" s="132">
        <f>IF(DAY(AugSun1)=1,IF(AND(YEAR(AugSun1+6)=CalendarYear,MONTH(AugSun1+6)=8),AugSun1+6,""),IF(AND(YEAR(AugSun1+13)=CalendarYear,MONTH(AugSun1+13)=8),AugSun1+13,""))</f>
        <v>44051</v>
      </c>
      <c r="Q31" s="132">
        <f>IF(DAY(AugSun1)=1,IF(AND(YEAR(AugSun1+7)=CalendarYear,MONTH(AugSun1+7)=8),AugSun1+7,""),IF(AND(YEAR(AugSun1+14)=CalendarYear,MONTH(AugSun1+14)=8),AugSun1+14,""))</f>
        <v>44052</v>
      </c>
      <c r="R31" s="51"/>
      <c r="S31" s="122"/>
      <c r="T31" s="51"/>
      <c r="U31" s="154" t="s">
        <v>151</v>
      </c>
      <c r="V31" s="154"/>
      <c r="W31" s="51"/>
      <c r="X31" s="124"/>
    </row>
    <row r="32" spans="1:42" ht="15" customHeight="1" x14ac:dyDescent="0.25">
      <c r="A32" s="121"/>
      <c r="B32" s="133"/>
      <c r="C32" s="128">
        <f>IF(DAY(JulSun1)=1,IF(AND(YEAR(JulSun1+8)=CalendarYear,MONTH(JulSun1+8)=7),JulSun1+8,""),IF(AND(YEAR(JulSun1+15)=CalendarYear,MONTH(JulSun1+15)=7),JulSun1+15,""))</f>
        <v>44025</v>
      </c>
      <c r="D32" s="128">
        <f>IF(DAY(JulSun1)=1,IF(AND(YEAR(JulSun1+9)=CalendarYear,MONTH(JulSun1+9)=7),JulSun1+9,""),IF(AND(YEAR(JulSun1+16)=CalendarYear,MONTH(JulSun1+16)=7),JulSun1+16,""))</f>
        <v>44026</v>
      </c>
      <c r="E32" s="136">
        <f>IF(DAY(JulSun1)=1,IF(AND(YEAR(JulSun1+10)=CalendarYear,MONTH(JulSun1+10)=7),JulSun1+10,""),IF(AND(YEAR(JulSun1+17)=CalendarYear,MONTH(JulSun1+17)=7),JulSun1+17,""))</f>
        <v>44027</v>
      </c>
      <c r="F32" s="136">
        <f>IF(DAY(JulSun1)=1,IF(AND(YEAR(JulSun1+11)=CalendarYear,MONTH(JulSun1+11)=7),JulSun1+11,""),IF(AND(YEAR(JulSun1+18)=CalendarYear,MONTH(JulSun1+18)=7),JulSun1+18,""))</f>
        <v>44028</v>
      </c>
      <c r="G32" s="136">
        <f>IF(DAY(JulSun1)=1,IF(AND(YEAR(JulSun1+12)=CalendarYear,MONTH(JulSun1+12)=7),JulSun1+12,""),IF(AND(YEAR(JulSun1+19)=CalendarYear,MONTH(JulSun1+19)=7),JulSun1+19,""))</f>
        <v>44029</v>
      </c>
      <c r="H32" s="136">
        <f>IF(DAY(JulSun1)=1,IF(AND(YEAR(JulSun1+13)=CalendarYear,MONTH(JulSun1+13)=7),JulSun1+13,""),IF(AND(YEAR(JulSun1+20)=CalendarYear,MONTH(JulSun1+20)=7),JulSun1+20,""))</f>
        <v>44030</v>
      </c>
      <c r="I32" s="136">
        <f>IF(DAY(JulSun1)=1,IF(AND(YEAR(JulSun1+14)=CalendarYear,MONTH(JulSun1+14)=7),JulSun1+14,""),IF(AND(YEAR(JulSun1+21)=CalendarYear,MONTH(JulSun1+21)=7),JulSun1+21,""))</f>
        <v>44031</v>
      </c>
      <c r="J32" s="51"/>
      <c r="K32" s="132">
        <f>IF(DAY(AugSun1)=1,IF(AND(YEAR(AugSun1+8)=CalendarYear,MONTH(AugSun1+8)=8),AugSun1+8,""),IF(AND(YEAR(AugSun1+15)=CalendarYear,MONTH(AugSun1+15)=8),AugSun1+15,""))</f>
        <v>44053</v>
      </c>
      <c r="L32" s="132">
        <f>IF(DAY(AugSun1)=1,IF(AND(YEAR(AugSun1+9)=CalendarYear,MONTH(AugSun1+9)=8),AugSun1+9,""),IF(AND(YEAR(AugSun1+16)=CalendarYear,MONTH(AugSun1+16)=8),AugSun1+16,""))</f>
        <v>44054</v>
      </c>
      <c r="M32" s="132">
        <f>IF(DAY(AugSun1)=1,IF(AND(YEAR(AugSun1+10)=CalendarYear,MONTH(AugSun1+10)=8),AugSun1+10,""),IF(AND(YEAR(AugSun1+17)=CalendarYear,MONTH(AugSun1+17)=8),AugSun1+17,""))</f>
        <v>44055</v>
      </c>
      <c r="N32" s="132">
        <f>IF(DAY(AugSun1)=1,IF(AND(YEAR(AugSun1+11)=CalendarYear,MONTH(AugSun1+11)=8),AugSun1+11,""),IF(AND(YEAR(AugSun1+18)=CalendarYear,MONTH(AugSun1+18)=8),AugSun1+18,""))</f>
        <v>44056</v>
      </c>
      <c r="O32" s="132">
        <f>IF(DAY(AugSun1)=1,IF(AND(YEAR(AugSun1+12)=CalendarYear,MONTH(AugSun1+12)=8),AugSun1+12,""),IF(AND(YEAR(AugSun1+19)=CalendarYear,MONTH(AugSun1+19)=8),AugSun1+19,""))</f>
        <v>44057</v>
      </c>
      <c r="P32" s="132">
        <f>IF(DAY(AugSun1)=1,IF(AND(YEAR(AugSun1+13)=CalendarYear,MONTH(AugSun1+13)=8),AugSun1+13,""),IF(AND(YEAR(AugSun1+20)=CalendarYear,MONTH(AugSun1+20)=8),AugSun1+20,""))</f>
        <v>44058</v>
      </c>
      <c r="Q32" s="136">
        <f>IF(DAY(AugSun1)=1,IF(AND(YEAR(AugSun1+14)=CalendarYear,MONTH(AugSun1+14)=8),AugSun1+14,""),IF(AND(YEAR(AugSun1+21)=CalendarYear,MONTH(AugSun1+21)=8),AugSun1+21,""))</f>
        <v>44059</v>
      </c>
      <c r="R32" s="51"/>
      <c r="S32" s="122"/>
      <c r="T32" s="51"/>
      <c r="U32" s="137" t="s">
        <v>152</v>
      </c>
      <c r="V32" s="51"/>
      <c r="W32" s="51"/>
      <c r="X32" s="124"/>
    </row>
    <row r="33" spans="1:24" ht="15" customHeight="1" x14ac:dyDescent="0.25">
      <c r="A33" s="121"/>
      <c r="B33" s="51"/>
      <c r="C33" s="136">
        <f>IF(DAY(JulSun1)=1,IF(AND(YEAR(JulSun1+15)=CalendarYear,MONTH(JulSun1+15)=7),JulSun1+15,""),IF(AND(YEAR(JulSun1+22)=CalendarYear,MONTH(JulSun1+22)=7),JulSun1+22,""))</f>
        <v>44032</v>
      </c>
      <c r="D33" s="136">
        <f>IF(DAY(JulSun1)=1,IF(AND(YEAR(JulSun1+16)=CalendarYear,MONTH(JulSun1+16)=7),JulSun1+16,""),IF(AND(YEAR(JulSun1+23)=CalendarYear,MONTH(JulSun1+23)=7),JulSun1+23,""))</f>
        <v>44033</v>
      </c>
      <c r="E33" s="136">
        <f>IF(DAY(JulSun1)=1,IF(AND(YEAR(JulSun1+17)=CalendarYear,MONTH(JulSun1+17)=7),JulSun1+17,""),IF(AND(YEAR(JulSun1+24)=CalendarYear,MONTH(JulSun1+24)=7),JulSun1+24,""))</f>
        <v>44034</v>
      </c>
      <c r="F33" s="132">
        <f>IF(DAY(JulSun1)=1,IF(AND(YEAR(JulSun1+18)=CalendarYear,MONTH(JulSun1+18)=7),JulSun1+18,""),IF(AND(YEAR(JulSun1+25)=CalendarYear,MONTH(JulSun1+25)=7),JulSun1+25,""))</f>
        <v>44035</v>
      </c>
      <c r="G33" s="132">
        <f>IF(DAY(JulSun1)=1,IF(AND(YEAR(JulSun1+19)=CalendarYear,MONTH(JulSun1+19)=7),JulSun1+19,""),IF(AND(YEAR(JulSun1+26)=CalendarYear,MONTH(JulSun1+26)=7),JulSun1+26,""))</f>
        <v>44036</v>
      </c>
      <c r="H33" s="132">
        <f>IF(DAY(JulSun1)=1,IF(AND(YEAR(JulSun1+20)=CalendarYear,MONTH(JulSun1+20)=7),JulSun1+20,""),IF(AND(YEAR(JulSun1+27)=CalendarYear,MONTH(JulSun1+27)=7),JulSun1+27,""))</f>
        <v>44037</v>
      </c>
      <c r="I33" s="132">
        <f>IF(DAY(JulSun1)=1,IF(AND(YEAR(JulSun1+21)=CalendarYear,MONTH(JulSun1+21)=7),JulSun1+21,""),IF(AND(YEAR(JulSun1+28)=CalendarYear,MONTH(JulSun1+28)=7),JulSun1+28,""))</f>
        <v>44038</v>
      </c>
      <c r="J33" s="51"/>
      <c r="K33" s="136">
        <f>IF(DAY(AugSun1)=1,IF(AND(YEAR(AugSun1+15)=CalendarYear,MONTH(AugSun1+15)=8),AugSun1+15,""),IF(AND(YEAR(AugSun1+22)=CalendarYear,MONTH(AugSun1+22)=8),AugSun1+22,""))</f>
        <v>44060</v>
      </c>
      <c r="L33" s="136">
        <f>IF(DAY(AugSun1)=1,IF(AND(YEAR(AugSun1+16)=CalendarYear,MONTH(AugSun1+16)=8),AugSun1+16,""),IF(AND(YEAR(AugSun1+23)=CalendarYear,MONTH(AugSun1+23)=8),AugSun1+23,""))</f>
        <v>44061</v>
      </c>
      <c r="M33" s="136">
        <f>IF(DAY(AugSun1)=1,IF(AND(YEAR(AugSun1+17)=CalendarYear,MONTH(AugSun1+17)=8),AugSun1+17,""),IF(AND(YEAR(AugSun1+24)=CalendarYear,MONTH(AugSun1+24)=8),AugSun1+24,""))</f>
        <v>44062</v>
      </c>
      <c r="N33" s="136">
        <f>IF(DAY(AugSun1)=1,IF(AND(YEAR(AugSun1+18)=CalendarYear,MONTH(AugSun1+18)=8),AugSun1+18,""),IF(AND(YEAR(AugSun1+25)=CalendarYear,MONTH(AugSun1+25)=8),AugSun1+25,""))</f>
        <v>44063</v>
      </c>
      <c r="O33" s="136">
        <f>IF(DAY(AugSun1)=1,IF(AND(YEAR(AugSun1+19)=CalendarYear,MONTH(AugSun1+19)=8),AugSun1+19,""),IF(AND(YEAR(AugSun1+26)=CalendarYear,MONTH(AugSun1+26)=8),AugSun1+26,""))</f>
        <v>44064</v>
      </c>
      <c r="P33" s="136">
        <f>IF(DAY(AugSun1)=1,IF(AND(YEAR(AugSun1+20)=CalendarYear,MONTH(AugSun1+20)=8),AugSun1+20,""),IF(AND(YEAR(AugSun1+27)=CalendarYear,MONTH(AugSun1+27)=8),AugSun1+27,""))</f>
        <v>44065</v>
      </c>
      <c r="Q33" s="136">
        <f>IF(DAY(AugSun1)=1,IF(AND(YEAR(AugSun1+21)=CalendarYear,MONTH(AugSun1+21)=8),AugSun1+21,""),IF(AND(YEAR(AugSun1+28)=CalendarYear,MONTH(AugSun1+28)=8),AugSun1+28,""))</f>
        <v>44066</v>
      </c>
      <c r="R33" s="51"/>
      <c r="S33" s="122"/>
      <c r="T33" s="51"/>
      <c r="U33" s="154" t="s">
        <v>146</v>
      </c>
      <c r="V33" s="51"/>
      <c r="W33" s="51"/>
      <c r="X33" s="124"/>
    </row>
    <row r="34" spans="1:24" ht="15" customHeight="1" x14ac:dyDescent="0.25">
      <c r="A34" s="121"/>
      <c r="B34" s="51"/>
      <c r="C34" s="136">
        <f>IF(DAY(JulSun1)=1,IF(AND(YEAR(JulSun1+22)=CalendarYear,MONTH(JulSun1+22)=7),JulSun1+22,""),IF(AND(YEAR(JulSun1+29)=CalendarYear,MONTH(JulSun1+29)=7),JulSun1+29,""))</f>
        <v>44039</v>
      </c>
      <c r="D34" s="136">
        <f>IF(DAY(JulSun1)=1,IF(AND(YEAR(JulSun1+23)=CalendarYear,MONTH(JulSun1+23)=7),JulSun1+23,""),IF(AND(YEAR(JulSun1+30)=CalendarYear,MONTH(JulSun1+30)=7),JulSun1+30,""))</f>
        <v>44040</v>
      </c>
      <c r="E34" s="136">
        <f>IF(DAY(JulSun1)=1,IF(AND(YEAR(JulSun1+24)=CalendarYear,MONTH(JulSun1+24)=7),JulSun1+24,""),IF(AND(YEAR(JulSun1+31)=CalendarYear,MONTH(JulSun1+31)=7),JulSun1+31,""))</f>
        <v>44041</v>
      </c>
      <c r="F34" s="136">
        <f>IF(DAY(JulSun1)=1,IF(AND(YEAR(JulSun1+25)=CalendarYear,MONTH(JulSun1+25)=7),JulSun1+25,""),IF(AND(YEAR(JulSun1+32)=CalendarYear,MONTH(JulSun1+32)=7),JulSun1+32,""))</f>
        <v>44042</v>
      </c>
      <c r="G34" s="136">
        <f>IF(DAY(JulSun1)=1,IF(AND(YEAR(JulSun1+26)=CalendarYear,MONTH(JulSun1+26)=7),JulSun1+26,""),IF(AND(YEAR(JulSun1+33)=CalendarYear,MONTH(JulSun1+33)=7),JulSun1+33,""))</f>
        <v>44043</v>
      </c>
      <c r="H34" s="136" t="str">
        <f>IF(DAY(JulSun1)=1,IF(AND(YEAR(JulSun1+27)=CalendarYear,MONTH(JulSun1+27)=7),JulSun1+27,""),IF(AND(YEAR(JulSun1+34)=CalendarYear,MONTH(JulSun1+34)=7),JulSun1+34,""))</f>
        <v/>
      </c>
      <c r="I34" s="136" t="str">
        <f>IF(DAY(JulSun1)=1,IF(AND(YEAR(JulSun1+28)=CalendarYear,MONTH(JulSun1+28)=7),JulSun1+28,""),IF(AND(YEAR(JulSun1+35)=CalendarYear,MONTH(JulSun1+35)=7),JulSun1+35,""))</f>
        <v/>
      </c>
      <c r="J34" s="51"/>
      <c r="K34" s="136">
        <f>IF(DAY(AugSun1)=1,IF(AND(YEAR(AugSun1+22)=CalendarYear,MONTH(AugSun1+22)=8),AugSun1+22,""),IF(AND(YEAR(AugSun1+29)=CalendarYear,MONTH(AugSun1+29)=8),AugSun1+29,""))</f>
        <v>44067</v>
      </c>
      <c r="L34" s="136">
        <f>IF(DAY(AugSun1)=1,IF(AND(YEAR(AugSun1+23)=CalendarYear,MONTH(AugSun1+23)=8),AugSun1+23,""),IF(AND(YEAR(AugSun1+30)=CalendarYear,MONTH(AugSun1+30)=8),AugSun1+30,""))</f>
        <v>44068</v>
      </c>
      <c r="M34" s="136">
        <f>IF(DAY(AugSun1)=1,IF(AND(YEAR(AugSun1+24)=CalendarYear,MONTH(AugSun1+24)=8),AugSun1+24,""),IF(AND(YEAR(AugSun1+31)=CalendarYear,MONTH(AugSun1+31)=8),AugSun1+31,""))</f>
        <v>44069</v>
      </c>
      <c r="N34" s="136">
        <f>IF(DAY(AugSun1)=1,IF(AND(YEAR(AugSun1+25)=CalendarYear,MONTH(AugSun1+25)=8),AugSun1+25,""),IF(AND(YEAR(AugSun1+32)=CalendarYear,MONTH(AugSun1+32)=8),AugSun1+32,""))</f>
        <v>44070</v>
      </c>
      <c r="O34" s="136">
        <f>IF(DAY(AugSun1)=1,IF(AND(YEAR(AugSun1+26)=CalendarYear,MONTH(AugSun1+26)=8),AugSun1+26,""),IF(AND(YEAR(AugSun1+33)=CalendarYear,MONTH(AugSun1+33)=8),AugSun1+33,""))</f>
        <v>44071</v>
      </c>
      <c r="P34" s="128">
        <f>IF(DAY(AugSun1)=1,IF(AND(YEAR(AugSun1+27)=CalendarYear,MONTH(AugSun1+27)=8),AugSun1+27,""),IF(AND(YEAR(AugSun1+34)=CalendarYear,MONTH(AugSun1+34)=8),AugSun1+34,""))</f>
        <v>44072</v>
      </c>
      <c r="Q34" s="128">
        <f>IF(DAY(AugSun1)=1,IF(AND(YEAR(AugSun1+28)=CalendarYear,MONTH(AugSun1+28)=8),AugSun1+28,""),IF(AND(YEAR(AugSun1+35)=CalendarYear,MONTH(AugSun1+35)=8),AugSun1+35,""))</f>
        <v>44073</v>
      </c>
      <c r="R34" s="51"/>
      <c r="S34" s="122"/>
      <c r="T34" s="51"/>
      <c r="U34" s="134" t="s">
        <v>12</v>
      </c>
      <c r="V34" s="144"/>
      <c r="W34" s="51"/>
      <c r="X34" s="124"/>
    </row>
    <row r="35" spans="1:24" ht="15" customHeight="1" x14ac:dyDescent="0.25">
      <c r="A35" s="121"/>
      <c r="B35" s="51"/>
      <c r="C35" s="133" t="str">
        <f>IF(DAY(JulSun1)=1,IF(AND(YEAR(JulSun1+29)=CalendarYear,MONTH(JulSun1+29)=7),JulSun1+29,""),IF(AND(YEAR(JulSun1+36)=CalendarYear,MONTH(JulSun1+36)=7),JulSun1+36,""))</f>
        <v/>
      </c>
      <c r="D35" s="133" t="str">
        <f>IF(DAY(JulSun1)=1,IF(AND(YEAR(JulSun1+30)=CalendarYear,MONTH(JulSun1+30)=7),JulSun1+30,""),IF(AND(YEAR(JulSun1+37)=CalendarYear,MONTH(JulSun1+37)=7),JulSun1+37,""))</f>
        <v/>
      </c>
      <c r="E35" s="133" t="str">
        <f>IF(DAY(JulSun1)=1,IF(AND(YEAR(JulSun1+31)=CalendarYear,MONTH(JulSun1+31)=7),JulSun1+31,""),IF(AND(YEAR(JulSun1+38)=CalendarYear,MONTH(JulSun1+38)=7),JulSun1+38,""))</f>
        <v/>
      </c>
      <c r="F35" s="133" t="str">
        <f>IF(DAY(JulSun1)=1,IF(AND(YEAR(JulSun1+32)=CalendarYear,MONTH(JulSun1+32)=7),JulSun1+32,""),IF(AND(YEAR(JulSun1+39)=CalendarYear,MONTH(JulSun1+39)=7),JulSun1+39,""))</f>
        <v/>
      </c>
      <c r="G35" s="133" t="str">
        <f>IF(DAY(JulSun1)=1,IF(AND(YEAR(JulSun1+33)=CalendarYear,MONTH(JulSun1+33)=7),JulSun1+33,""),IF(AND(YEAR(JulSun1+40)=CalendarYear,MONTH(JulSun1+40)=7),JulSun1+40,""))</f>
        <v/>
      </c>
      <c r="H35" s="133" t="str">
        <f>IF(DAY(JulSun1)=1,IF(AND(YEAR(JulSun1+34)=CalendarYear,MONTH(JulSun1+34)=7),JulSun1+34,""),IF(AND(YEAR(JulSun1+41)=CalendarYear,MONTH(JulSun1+41)=7),JulSun1+41,""))</f>
        <v/>
      </c>
      <c r="I35" s="133" t="str">
        <f>IF(DAY(JulSun1)=1,IF(AND(YEAR(JulSun1+35)=CalendarYear,MONTH(JulSun1+35)=7),JulSun1+35,""),IF(AND(YEAR(JulSun1+42)=CalendarYear,MONTH(JulSun1+42)=7),JulSun1+42,""))</f>
        <v/>
      </c>
      <c r="J35" s="51"/>
      <c r="K35" s="136">
        <f>IF(DAY(AugSun1)=1,IF(AND(YEAR(AugSun1+29)=CalendarYear,MONTH(AugSun1+29)=8),AugSun1+29,""),IF(AND(YEAR(AugSun1+36)=CalendarYear,MONTH(AugSun1+36)=8),AugSun1+36,""))</f>
        <v>44074</v>
      </c>
      <c r="L35" s="136" t="str">
        <f>IF(DAY(AugSun1)=1,IF(AND(YEAR(AugSun1+30)=CalendarYear,MONTH(AugSun1+30)=8),AugSun1+30,""),IF(AND(YEAR(AugSun1+37)=CalendarYear,MONTH(AugSun1+37)=8),AugSun1+37,""))</f>
        <v/>
      </c>
      <c r="M35" s="136" t="str">
        <f>IF(DAY(AugSun1)=1,IF(AND(YEAR(AugSun1+31)=CalendarYear,MONTH(AugSun1+31)=8),AugSun1+31,""),IF(AND(YEAR(AugSun1+38)=CalendarYear,MONTH(AugSun1+38)=8),AugSun1+38,""))</f>
        <v/>
      </c>
      <c r="N35" s="136" t="str">
        <f>IF(DAY(AugSun1)=1,IF(AND(YEAR(AugSun1+32)=CalendarYear,MONTH(AugSun1+32)=8),AugSun1+32,""),IF(AND(YEAR(AugSun1+39)=CalendarYear,MONTH(AugSun1+39)=8),AugSun1+39,""))</f>
        <v/>
      </c>
      <c r="O35" s="136" t="str">
        <f>IF(DAY(AugSun1)=1,IF(AND(YEAR(AugSun1+33)=CalendarYear,MONTH(AugSun1+33)=8),AugSun1+33,""),IF(AND(YEAR(AugSun1+40)=CalendarYear,MONTH(AugSun1+40)=8),AugSun1+40,""))</f>
        <v/>
      </c>
      <c r="P35" s="136" t="str">
        <f>IF(DAY(AugSun1)=1,IF(AND(YEAR(AugSun1+34)=CalendarYear,MONTH(AugSun1+34)=8),AugSun1+34,""),IF(AND(YEAR(AugSun1+41)=CalendarYear,MONTH(AugSun1+41)=8),AugSun1+41,""))</f>
        <v/>
      </c>
      <c r="Q35" s="136" t="str">
        <f>IF(DAY(AugSun1)=1,IF(AND(YEAR(AugSun1+35)=CalendarYear,MONTH(AugSun1+35)=8),AugSun1+35,""),IF(AND(YEAR(AugSun1+42)=CalendarYear,MONTH(AugSun1+42)=8),AugSun1+42,""))</f>
        <v/>
      </c>
      <c r="R35" s="51"/>
      <c r="S35" s="122"/>
      <c r="T35" s="51"/>
      <c r="U35" s="154" t="s">
        <v>81</v>
      </c>
      <c r="V35" s="51"/>
      <c r="W35" s="51"/>
      <c r="X35" s="124"/>
    </row>
    <row r="36" spans="1:24" ht="15" customHeight="1" x14ac:dyDescent="0.25">
      <c r="A36" s="121"/>
      <c r="B36" s="51"/>
      <c r="C36" s="133"/>
      <c r="D36" s="133"/>
      <c r="E36" s="133"/>
      <c r="F36" s="133"/>
      <c r="G36" s="133"/>
      <c r="H36" s="133"/>
      <c r="I36" s="133"/>
      <c r="J36" s="51"/>
      <c r="K36" s="133"/>
      <c r="L36" s="133"/>
      <c r="M36" s="133"/>
      <c r="N36" s="133"/>
      <c r="O36" s="133"/>
      <c r="P36" s="133"/>
      <c r="Q36" s="133"/>
      <c r="R36" s="51"/>
      <c r="S36" s="122"/>
      <c r="T36" s="51"/>
      <c r="V36" s="51"/>
      <c r="W36" s="51"/>
      <c r="X36" s="124"/>
    </row>
    <row r="37" spans="1:24" ht="15" customHeight="1" x14ac:dyDescent="0.25">
      <c r="A37" s="121"/>
      <c r="B37" s="51"/>
      <c r="C37" s="133"/>
      <c r="D37" s="133"/>
      <c r="E37" s="133"/>
      <c r="F37" s="133"/>
      <c r="G37" s="133"/>
      <c r="H37" s="133"/>
      <c r="I37" s="133"/>
      <c r="J37" s="51"/>
      <c r="K37" s="133"/>
      <c r="L37" s="133"/>
      <c r="M37" s="133"/>
      <c r="N37" s="133"/>
      <c r="O37" s="133"/>
      <c r="P37" s="133"/>
      <c r="Q37" s="133"/>
      <c r="R37" s="51"/>
      <c r="S37" s="122"/>
      <c r="T37" s="51"/>
      <c r="U37" s="137" t="s">
        <v>147</v>
      </c>
      <c r="V37" s="51"/>
      <c r="W37" s="51"/>
      <c r="X37" s="124"/>
    </row>
    <row r="38" spans="1:24" ht="15" customHeight="1" x14ac:dyDescent="0.25">
      <c r="A38" s="121"/>
      <c r="B38" s="51"/>
      <c r="C38" s="127" t="s">
        <v>13</v>
      </c>
      <c r="D38" s="126"/>
      <c r="E38" s="126"/>
      <c r="F38" s="126"/>
      <c r="G38" s="126"/>
      <c r="H38" s="126"/>
      <c r="I38" s="126"/>
      <c r="J38" s="51"/>
      <c r="K38" s="127" t="s">
        <v>14</v>
      </c>
      <c r="L38" s="126"/>
      <c r="M38" s="126"/>
      <c r="N38" s="126"/>
      <c r="O38" s="126"/>
      <c r="P38" s="126"/>
      <c r="Q38" s="126"/>
      <c r="R38" s="51"/>
      <c r="S38" s="122"/>
      <c r="T38" s="51"/>
      <c r="V38" s="51"/>
      <c r="W38" s="51"/>
      <c r="X38" s="124"/>
    </row>
    <row r="39" spans="1:24" ht="15" customHeight="1" x14ac:dyDescent="0.25">
      <c r="A39" s="121"/>
      <c r="B39" s="51"/>
      <c r="C39" s="130" t="s">
        <v>1</v>
      </c>
      <c r="D39" s="130" t="s">
        <v>2</v>
      </c>
      <c r="E39" s="130" t="s">
        <v>3</v>
      </c>
      <c r="F39" s="130" t="s">
        <v>2</v>
      </c>
      <c r="G39" s="130" t="s">
        <v>4</v>
      </c>
      <c r="H39" s="130" t="s">
        <v>0</v>
      </c>
      <c r="I39" s="130" t="s">
        <v>0</v>
      </c>
      <c r="J39" s="67"/>
      <c r="K39" s="130" t="s">
        <v>1</v>
      </c>
      <c r="L39" s="130" t="s">
        <v>2</v>
      </c>
      <c r="M39" s="130" t="s">
        <v>3</v>
      </c>
      <c r="N39" s="130" t="s">
        <v>2</v>
      </c>
      <c r="O39" s="130" t="s">
        <v>4</v>
      </c>
      <c r="P39" s="130" t="s">
        <v>0</v>
      </c>
      <c r="Q39" s="130" t="s">
        <v>0</v>
      </c>
      <c r="R39" s="51"/>
      <c r="S39" s="122"/>
      <c r="T39" s="51"/>
      <c r="U39" s="155"/>
      <c r="V39" s="51"/>
      <c r="W39" s="51"/>
      <c r="X39" s="124"/>
    </row>
    <row r="40" spans="1:24" ht="15" customHeight="1" x14ac:dyDescent="0.25">
      <c r="A40" s="121"/>
      <c r="B40" s="51"/>
      <c r="C40" s="133" t="str">
        <f>IF(DAY(SepSun1)=1,"",IF(AND(YEAR(SepSun1+1)=CalendarYear,MONTH(SepSun1+1)=9),SepSun1+1,""))</f>
        <v/>
      </c>
      <c r="D40" s="133">
        <f>IF(DAY(SepSun1)=1,"",IF(AND(YEAR(SepSun1+2)=CalendarYear,MONTH(SepSun1+2)=9),SepSun1+2,""))</f>
        <v>44075</v>
      </c>
      <c r="E40" s="133">
        <f>IF(DAY(SepSun1)=1,"",IF(AND(YEAR(SepSun1+3)=CalendarYear,MONTH(SepSun1+3)=9),SepSun1+3,""))</f>
        <v>44076</v>
      </c>
      <c r="F40" s="133">
        <f>IF(DAY(SepSun1)=1,"",IF(AND(YEAR(SepSun1+4)=CalendarYear,MONTH(SepSun1+4)=9),SepSun1+4,""))</f>
        <v>44077</v>
      </c>
      <c r="G40" s="133">
        <f>IF(DAY(SepSun1)=1,"",IF(AND(YEAR(SepSun1+5)=CalendarYear,MONTH(SepSun1+5)=9),SepSun1+5,""))</f>
        <v>44078</v>
      </c>
      <c r="H40" s="133">
        <f>IF(DAY(SepSun1)=1,"",IF(AND(YEAR(SepSun1+6)=CalendarYear,MONTH(SepSun1+6)=9),SepSun1+6,""))</f>
        <v>44079</v>
      </c>
      <c r="I40" s="133">
        <f>IF(DAY(SepSun1)=1,IF(AND(YEAR(SepSun1)=CalendarYear,MONTH(SepSun1)=9),SepSun1,""),IF(AND(YEAR(SepSun1+7)=CalendarYear,MONTH(SepSun1+7)=9),SepSun1+7,""))</f>
        <v>44080</v>
      </c>
      <c r="J40" s="51"/>
      <c r="K40" s="133" t="str">
        <f>IF(DAY(OctSun1)=1,"",IF(AND(YEAR(OctSun1+1)=CalendarYear,MONTH(OctSun1+1)=10),OctSun1+1,""))</f>
        <v/>
      </c>
      <c r="L40" s="133" t="str">
        <f>IF(DAY(OctSun1)=1,"",IF(AND(YEAR(OctSun1+2)=CalendarYear,MONTH(OctSun1+2)=10),OctSun1+2,""))</f>
        <v/>
      </c>
      <c r="M40" s="133" t="str">
        <f>IF(DAY(OctSun1)=1,"",IF(AND(YEAR(OctSun1+3)=CalendarYear,MONTH(OctSun1+3)=10),OctSun1+3,""))</f>
        <v/>
      </c>
      <c r="N40" s="133">
        <f>IF(DAY(OctSun1)=1,"",IF(AND(YEAR(OctSun1+4)=CalendarYear,MONTH(OctSun1+4)=10),OctSun1+4,""))</f>
        <v>44105</v>
      </c>
      <c r="O40" s="133">
        <f>IF(DAY(OctSun1)=1,"",IF(AND(YEAR(OctSun1+5)=CalendarYear,MONTH(OctSun1+5)=10),OctSun1+5,""))</f>
        <v>44106</v>
      </c>
      <c r="P40" s="133">
        <f>IF(DAY(OctSun1)=1,"",IF(AND(YEAR(OctSun1+6)=CalendarYear,MONTH(OctSun1+6)=10),OctSun1+6,""))</f>
        <v>44107</v>
      </c>
      <c r="Q40" s="133">
        <f>IF(DAY(OctSun1)=1,IF(AND(YEAR(OctSun1)=CalendarYear,MONTH(OctSun1)=10),OctSun1,""),IF(AND(YEAR(OctSun1+7)=CalendarYear,MONTH(OctSun1+7)=10),OctSun1+7,""))</f>
        <v>44108</v>
      </c>
      <c r="R40" s="51"/>
      <c r="S40" s="122"/>
      <c r="T40" s="51"/>
      <c r="U40" s="134" t="s">
        <v>13</v>
      </c>
      <c r="W40" s="51"/>
      <c r="X40" s="124"/>
    </row>
    <row r="41" spans="1:24" ht="15" customHeight="1" x14ac:dyDescent="0.25">
      <c r="A41" s="121"/>
      <c r="B41" s="51"/>
      <c r="C41" s="133">
        <f>IF(DAY(SepSun1)=1,IF(AND(YEAR(SepSun1+1)=CalendarYear,MONTH(SepSun1+1)=9),SepSun1+1,""),IF(AND(YEAR(SepSun1+8)=CalendarYear,MONTH(SepSun1+8)=9),SepSun1+8,""))</f>
        <v>44081</v>
      </c>
      <c r="D41" s="133">
        <f>IF(DAY(SepSun1)=1,IF(AND(YEAR(SepSun1+2)=CalendarYear,MONTH(SepSun1+2)=9),SepSun1+2,""),IF(AND(YEAR(SepSun1+9)=CalendarYear,MONTH(SepSun1+9)=9),SepSun1+9,""))</f>
        <v>44082</v>
      </c>
      <c r="E41" s="133">
        <f>IF(DAY(SepSun1)=1,IF(AND(YEAR(SepSun1+3)=CalendarYear,MONTH(SepSun1+3)=9),SepSun1+3,""),IF(AND(YEAR(SepSun1+10)=CalendarYear,MONTH(SepSun1+10)=9),SepSun1+10,""))</f>
        <v>44083</v>
      </c>
      <c r="F41" s="133">
        <f>IF(DAY(SepSun1)=1,IF(AND(YEAR(SepSun1+4)=CalendarYear,MONTH(SepSun1+4)=9),SepSun1+4,""),IF(AND(YEAR(SepSun1+11)=CalendarYear,MONTH(SepSun1+11)=9),SepSun1+11,""))</f>
        <v>44084</v>
      </c>
      <c r="G41" s="133">
        <f>IF(DAY(SepSun1)=1,IF(AND(YEAR(SepSun1+5)=CalendarYear,MONTH(SepSun1+5)=9),SepSun1+5,""),IF(AND(YEAR(SepSun1+12)=CalendarYear,MONTH(SepSun1+12)=9),SepSun1+12,""))</f>
        <v>44085</v>
      </c>
      <c r="H41" s="133">
        <f>IF(DAY(SepSun1)=1,IF(AND(YEAR(SepSun1+6)=CalendarYear,MONTH(SepSun1+6)=9),SepSun1+6,""),IF(AND(YEAR(SepSun1+13)=CalendarYear,MONTH(SepSun1+13)=9),SepSun1+13,""))</f>
        <v>44086</v>
      </c>
      <c r="I41" s="133">
        <f>IF(DAY(SepSun1)=1,IF(AND(YEAR(SepSun1+7)=CalendarYear,MONTH(SepSun1+7)=9),SepSun1+7,""),IF(AND(YEAR(SepSun1+14)=CalendarYear,MONTH(SepSun1+14)=9),SepSun1+14,""))</f>
        <v>44087</v>
      </c>
      <c r="J41" s="51"/>
      <c r="K41" s="133">
        <f>IF(DAY(OctSun1)=1,IF(AND(YEAR(OctSun1+1)=CalendarYear,MONTH(OctSun1+1)=10),OctSun1+1,""),IF(AND(YEAR(OctSun1+8)=CalendarYear,MONTH(OctSun1+8)=10),OctSun1+8,""))</f>
        <v>44109</v>
      </c>
      <c r="L41" s="133">
        <f>IF(DAY(OctSun1)=1,IF(AND(YEAR(OctSun1+2)=CalendarYear,MONTH(OctSun1+2)=10),OctSun1+2,""),IF(AND(YEAR(OctSun1+9)=CalendarYear,MONTH(OctSun1+9)=10),OctSun1+9,""))</f>
        <v>44110</v>
      </c>
      <c r="M41" s="133">
        <f>IF(DAY(OctSun1)=1,IF(AND(YEAR(OctSun1+3)=CalendarYear,MONTH(OctSun1+3)=10),OctSun1+3,""),IF(AND(YEAR(OctSun1+10)=CalendarYear,MONTH(OctSun1+10)=10),OctSun1+10,""))</f>
        <v>44111</v>
      </c>
      <c r="N41" s="133">
        <f>IF(DAY(OctSun1)=1,IF(AND(YEAR(OctSun1+4)=CalendarYear,MONTH(OctSun1+4)=10),OctSun1+4,""),IF(AND(YEAR(OctSun1+11)=CalendarYear,MONTH(OctSun1+11)=10),OctSun1+11,""))</f>
        <v>44112</v>
      </c>
      <c r="O41" s="133">
        <f>IF(DAY(OctSun1)=1,IF(AND(YEAR(OctSun1+5)=CalendarYear,MONTH(OctSun1+5)=10),OctSun1+5,""),IF(AND(YEAR(OctSun1+12)=CalendarYear,MONTH(OctSun1+12)=10),OctSun1+12,""))</f>
        <v>44113</v>
      </c>
      <c r="P41" s="133">
        <f>IF(DAY(OctSun1)=1,IF(AND(YEAR(OctSun1+6)=CalendarYear,MONTH(OctSun1+6)=10),OctSun1+6,""),IF(AND(YEAR(OctSun1+13)=CalendarYear,MONTH(OctSun1+13)=10),OctSun1+13,""))</f>
        <v>44114</v>
      </c>
      <c r="Q41" s="133">
        <f>IF(DAY(OctSun1)=1,IF(AND(YEAR(OctSun1+7)=CalendarYear,MONTH(OctSun1+7)=10),OctSun1+7,""),IF(AND(YEAR(OctSun1+14)=CalendarYear,MONTH(OctSun1+14)=10),OctSun1+14,""))</f>
        <v>44115</v>
      </c>
      <c r="R41" s="51"/>
      <c r="S41" s="122"/>
      <c r="T41" s="51"/>
      <c r="U41" s="123" t="s">
        <v>150</v>
      </c>
      <c r="V41" s="144"/>
      <c r="W41" s="51"/>
      <c r="X41" s="124"/>
    </row>
    <row r="42" spans="1:24" ht="15" customHeight="1" x14ac:dyDescent="0.25">
      <c r="A42" s="121"/>
      <c r="B42" s="51"/>
      <c r="C42" s="133">
        <f>IF(DAY(SepSun1)=1,IF(AND(YEAR(SepSun1+8)=CalendarYear,MONTH(SepSun1+8)=9),SepSun1+8,""),IF(AND(YEAR(SepSun1+15)=CalendarYear,MONTH(SepSun1+15)=9),SepSun1+15,""))</f>
        <v>44088</v>
      </c>
      <c r="D42" s="133">
        <f>IF(DAY(SepSun1)=1,IF(AND(YEAR(SepSun1+9)=CalendarYear,MONTH(SepSun1+9)=9),SepSun1+9,""),IF(AND(YEAR(SepSun1+16)=CalendarYear,MONTH(SepSun1+16)=9),SepSun1+16,""))</f>
        <v>44089</v>
      </c>
      <c r="E42" s="133">
        <f>IF(DAY(SepSun1)=1,IF(AND(YEAR(SepSun1+10)=CalendarYear,MONTH(SepSun1+10)=9),SepSun1+10,""),IF(AND(YEAR(SepSun1+17)=CalendarYear,MONTH(SepSun1+17)=9),SepSun1+17,""))</f>
        <v>44090</v>
      </c>
      <c r="F42" s="133">
        <f>IF(DAY(SepSun1)=1,IF(AND(YEAR(SepSun1+11)=CalendarYear,MONTH(SepSun1+11)=9),SepSun1+11,""),IF(AND(YEAR(SepSun1+18)=CalendarYear,MONTH(SepSun1+18)=9),SepSun1+18,""))</f>
        <v>44091</v>
      </c>
      <c r="G42" s="133">
        <f>IF(DAY(SepSun1)=1,IF(AND(YEAR(SepSun1+12)=CalendarYear,MONTH(SepSun1+12)=9),SepSun1+12,""),IF(AND(YEAR(SepSun1+19)=CalendarYear,MONTH(SepSun1+19)=9),SepSun1+19,""))</f>
        <v>44092</v>
      </c>
      <c r="H42" s="133">
        <f>IF(DAY(SepSun1)=1,IF(AND(YEAR(SepSun1+13)=CalendarYear,MONTH(SepSun1+13)=9),SepSun1+13,""),IF(AND(YEAR(SepSun1+20)=CalendarYear,MONTH(SepSun1+20)=9),SepSun1+20,""))</f>
        <v>44093</v>
      </c>
      <c r="I42" s="133">
        <f>IF(DAY(SepSun1)=1,IF(AND(YEAR(SepSun1+14)=CalendarYear,MONTH(SepSun1+14)=9),SepSun1+14,""),IF(AND(YEAR(SepSun1+21)=CalendarYear,MONTH(SepSun1+21)=9),SepSun1+21,""))</f>
        <v>44094</v>
      </c>
      <c r="J42" s="51"/>
      <c r="K42" s="133">
        <f>IF(DAY(OctSun1)=1,IF(AND(YEAR(OctSun1+8)=CalendarYear,MONTH(OctSun1+8)=10),OctSun1+8,""),IF(AND(YEAR(OctSun1+15)=CalendarYear,MONTH(OctSun1+15)=10),OctSun1+15,""))</f>
        <v>44116</v>
      </c>
      <c r="L42" s="133">
        <f>IF(DAY(OctSun1)=1,IF(AND(YEAR(OctSun1+9)=CalendarYear,MONTH(OctSun1+9)=10),OctSun1+9,""),IF(AND(YEAR(OctSun1+16)=CalendarYear,MONTH(OctSun1+16)=10),OctSun1+16,""))</f>
        <v>44117</v>
      </c>
      <c r="M42" s="133">
        <f>IF(DAY(OctSun1)=1,IF(AND(YEAR(OctSun1+10)=CalendarYear,MONTH(OctSun1+10)=10),OctSun1+10,""),IF(AND(YEAR(OctSun1+17)=CalendarYear,MONTH(OctSun1+17)=10),OctSun1+17,""))</f>
        <v>44118</v>
      </c>
      <c r="N42" s="133">
        <f>IF(DAY(OctSun1)=1,IF(AND(YEAR(OctSun1+11)=CalendarYear,MONTH(OctSun1+11)=10),OctSun1+11,""),IF(AND(YEAR(OctSun1+18)=CalendarYear,MONTH(OctSun1+18)=10),OctSun1+18,""))</f>
        <v>44119</v>
      </c>
      <c r="O42" s="133">
        <f>IF(DAY(OctSun1)=1,IF(AND(YEAR(OctSun1+12)=CalendarYear,MONTH(OctSun1+12)=10),OctSun1+12,""),IF(AND(YEAR(OctSun1+19)=CalendarYear,MONTH(OctSun1+19)=10),OctSun1+19,""))</f>
        <v>44120</v>
      </c>
      <c r="P42" s="133">
        <f>IF(DAY(OctSun1)=1,IF(AND(YEAR(OctSun1+13)=CalendarYear,MONTH(OctSun1+13)=10),OctSun1+13,""),IF(AND(YEAR(OctSun1+20)=CalendarYear,MONTH(OctSun1+20)=10),OctSun1+20,""))</f>
        <v>44121</v>
      </c>
      <c r="Q42" s="133">
        <f>IF(DAY(OctSun1)=1,IF(AND(YEAR(OctSun1+14)=CalendarYear,MONTH(OctSun1+14)=10),OctSun1+14,""),IF(AND(YEAR(OctSun1+21)=CalendarYear,MONTH(OctSun1+21)=10),OctSun1+21,""))</f>
        <v>44122</v>
      </c>
      <c r="R42" s="51"/>
      <c r="S42" s="122"/>
      <c r="T42" s="51"/>
      <c r="U42" s="123" t="s">
        <v>155</v>
      </c>
      <c r="V42" s="51"/>
      <c r="W42" s="51"/>
      <c r="X42" s="124"/>
    </row>
    <row r="43" spans="1:24" ht="15" customHeight="1" x14ac:dyDescent="0.25">
      <c r="A43" s="121"/>
      <c r="B43" s="51"/>
      <c r="C43" s="133">
        <f>IF(DAY(SepSun1)=1,IF(AND(YEAR(SepSun1+15)=CalendarYear,MONTH(SepSun1+15)=9),SepSun1+15,""),IF(AND(YEAR(SepSun1+22)=CalendarYear,MONTH(SepSun1+22)=9),SepSun1+22,""))</f>
        <v>44095</v>
      </c>
      <c r="D43" s="133">
        <f>IF(DAY(SepSun1)=1,IF(AND(YEAR(SepSun1+16)=CalendarYear,MONTH(SepSun1+16)=9),SepSun1+16,""),IF(AND(YEAR(SepSun1+23)=CalendarYear,MONTH(SepSun1+23)=9),SepSun1+23,""))</f>
        <v>44096</v>
      </c>
      <c r="E43" s="133">
        <f>IF(DAY(SepSun1)=1,IF(AND(YEAR(SepSun1+17)=CalendarYear,MONTH(SepSun1+17)=9),SepSun1+17,""),IF(AND(YEAR(SepSun1+24)=CalendarYear,MONTH(SepSun1+24)=9),SepSun1+24,""))</f>
        <v>44097</v>
      </c>
      <c r="F43" s="133">
        <f>IF(DAY(SepSun1)=1,IF(AND(YEAR(SepSun1+18)=CalendarYear,MONTH(SepSun1+18)=9),SepSun1+18,""),IF(AND(YEAR(SepSun1+25)=CalendarYear,MONTH(SepSun1+25)=9),SepSun1+25,""))</f>
        <v>44098</v>
      </c>
      <c r="G43" s="133">
        <f>IF(DAY(SepSun1)=1,IF(AND(YEAR(SepSun1+19)=CalendarYear,MONTH(SepSun1+19)=9),SepSun1+19,""),IF(AND(YEAR(SepSun1+26)=CalendarYear,MONTH(SepSun1+26)=9),SepSun1+26,""))</f>
        <v>44099</v>
      </c>
      <c r="H43" s="133">
        <f>IF(DAY(SepSun1)=1,IF(AND(YEAR(SepSun1+20)=CalendarYear,MONTH(SepSun1+20)=9),SepSun1+20,""),IF(AND(YEAR(SepSun1+27)=CalendarYear,MONTH(SepSun1+27)=9),SepSun1+27,""))</f>
        <v>44100</v>
      </c>
      <c r="I43" s="133">
        <f>IF(DAY(SepSun1)=1,IF(AND(YEAR(SepSun1+21)=CalendarYear,MONTH(SepSun1+21)=9),SepSun1+21,""),IF(AND(YEAR(SepSun1+28)=CalendarYear,MONTH(SepSun1+28)=9),SepSun1+28,""))</f>
        <v>44101</v>
      </c>
      <c r="J43" s="51"/>
      <c r="K43" s="133">
        <f>IF(DAY(OctSun1)=1,IF(AND(YEAR(OctSun1+15)=CalendarYear,MONTH(OctSun1+15)=10),OctSun1+15,""),IF(AND(YEAR(OctSun1+22)=CalendarYear,MONTH(OctSun1+22)=10),OctSun1+22,""))</f>
        <v>44123</v>
      </c>
      <c r="L43" s="133">
        <f>IF(DAY(OctSun1)=1,IF(AND(YEAR(OctSun1+16)=CalendarYear,MONTH(OctSun1+16)=10),OctSun1+16,""),IF(AND(YEAR(OctSun1+23)=CalendarYear,MONTH(OctSun1+23)=10),OctSun1+23,""))</f>
        <v>44124</v>
      </c>
      <c r="M43" s="133">
        <f>IF(DAY(OctSun1)=1,IF(AND(YEAR(OctSun1+17)=CalendarYear,MONTH(OctSun1+17)=10),OctSun1+17,""),IF(AND(YEAR(OctSun1+24)=CalendarYear,MONTH(OctSun1+24)=10),OctSun1+24,""))</f>
        <v>44125</v>
      </c>
      <c r="N43" s="133">
        <f>IF(DAY(OctSun1)=1,IF(AND(YEAR(OctSun1+18)=CalendarYear,MONTH(OctSun1+18)=10),OctSun1+18,""),IF(AND(YEAR(OctSun1+25)=CalendarYear,MONTH(OctSun1+25)=10),OctSun1+25,""))</f>
        <v>44126</v>
      </c>
      <c r="O43" s="133">
        <f>IF(DAY(OctSun1)=1,IF(AND(YEAR(OctSun1+19)=CalendarYear,MONTH(OctSun1+19)=10),OctSun1+19,""),IF(AND(YEAR(OctSun1+26)=CalendarYear,MONTH(OctSun1+26)=10),OctSun1+26,""))</f>
        <v>44127</v>
      </c>
      <c r="P43" s="133">
        <f>IF(DAY(OctSun1)=1,IF(AND(YEAR(OctSun1+20)=CalendarYear,MONTH(OctSun1+20)=10),OctSun1+20,""),IF(AND(YEAR(OctSun1+27)=CalendarYear,MONTH(OctSun1+27)=10),OctSun1+27,""))</f>
        <v>44128</v>
      </c>
      <c r="Q43" s="133">
        <f>IF(DAY(OctSun1)=1,IF(AND(YEAR(OctSun1+21)=CalendarYear,MONTH(OctSun1+21)=10),OctSun1+21,""),IF(AND(YEAR(OctSun1+28)=CalendarYear,MONTH(OctSun1+28)=10),OctSun1+28,""))</f>
        <v>44129</v>
      </c>
      <c r="R43" s="51"/>
      <c r="S43" s="122"/>
      <c r="T43" s="51"/>
      <c r="U43" s="51"/>
      <c r="V43" s="51"/>
      <c r="W43" s="51"/>
      <c r="X43" s="124"/>
    </row>
    <row r="44" spans="1:24" ht="15" customHeight="1" x14ac:dyDescent="0.25">
      <c r="A44" s="121"/>
      <c r="B44" s="51"/>
      <c r="C44" s="133">
        <f>IF(DAY(SepSun1)=1,IF(AND(YEAR(SepSun1+22)=CalendarYear,MONTH(SepSun1+22)=9),SepSun1+22,""),IF(AND(YEAR(SepSun1+29)=CalendarYear,MONTH(SepSun1+29)=9),SepSun1+29,""))</f>
        <v>44102</v>
      </c>
      <c r="D44" s="133">
        <f>IF(DAY(SepSun1)=1,IF(AND(YEAR(SepSun1+23)=CalendarYear,MONTH(SepSun1+23)=9),SepSun1+23,""),IF(AND(YEAR(SepSun1+30)=CalendarYear,MONTH(SepSun1+30)=9),SepSun1+30,""))</f>
        <v>44103</v>
      </c>
      <c r="E44" s="133">
        <f>IF(DAY(SepSun1)=1,IF(AND(YEAR(SepSun1+24)=CalendarYear,MONTH(SepSun1+24)=9),SepSun1+24,""),IF(AND(YEAR(SepSun1+31)=CalendarYear,MONTH(SepSun1+31)=9),SepSun1+31,""))</f>
        <v>44104</v>
      </c>
      <c r="F44" s="133" t="str">
        <f>IF(DAY(SepSun1)=1,IF(AND(YEAR(SepSun1+25)=CalendarYear,MONTH(SepSun1+25)=9),SepSun1+25,""),IF(AND(YEAR(SepSun1+32)=CalendarYear,MONTH(SepSun1+32)=9),SepSun1+32,""))</f>
        <v/>
      </c>
      <c r="G44" s="133" t="str">
        <f>IF(DAY(SepSun1)=1,IF(AND(YEAR(SepSun1+26)=CalendarYear,MONTH(SepSun1+26)=9),SepSun1+26,""),IF(AND(YEAR(SepSun1+33)=CalendarYear,MONTH(SepSun1+33)=9),SepSun1+33,""))</f>
        <v/>
      </c>
      <c r="H44" s="133" t="str">
        <f>IF(DAY(SepSun1)=1,IF(AND(YEAR(SepSun1+27)=CalendarYear,MONTH(SepSun1+27)=9),SepSun1+27,""),IF(AND(YEAR(SepSun1+34)=CalendarYear,MONTH(SepSun1+34)=9),SepSun1+34,""))</f>
        <v/>
      </c>
      <c r="I44" s="133" t="str">
        <f>IF(DAY(SepSun1)=1,IF(AND(YEAR(SepSun1+28)=CalendarYear,MONTH(SepSun1+28)=9),SepSun1+28,""),IF(AND(YEAR(SepSun1+35)=CalendarYear,MONTH(SepSun1+35)=9),SepSun1+35,""))</f>
        <v/>
      </c>
      <c r="J44" s="51"/>
      <c r="K44" s="133">
        <f>IF(DAY(OctSun1)=1,IF(AND(YEAR(OctSun1+22)=CalendarYear,MONTH(OctSun1+22)=10),OctSun1+22,""),IF(AND(YEAR(OctSun1+29)=CalendarYear,MONTH(OctSun1+29)=10),OctSun1+29,""))</f>
        <v>44130</v>
      </c>
      <c r="L44" s="133">
        <f>IF(DAY(OctSun1)=1,IF(AND(YEAR(OctSun1+23)=CalendarYear,MONTH(OctSun1+23)=10),OctSun1+23,""),IF(AND(YEAR(OctSun1+30)=CalendarYear,MONTH(OctSun1+30)=10),OctSun1+30,""))</f>
        <v>44131</v>
      </c>
      <c r="M44" s="133">
        <f>IF(DAY(OctSun1)=1,IF(AND(YEAR(OctSun1+24)=CalendarYear,MONTH(OctSun1+24)=10),OctSun1+24,""),IF(AND(YEAR(OctSun1+31)=CalendarYear,MONTH(OctSun1+31)=10),OctSun1+31,""))</f>
        <v>44132</v>
      </c>
      <c r="N44" s="133">
        <f>IF(DAY(OctSun1)=1,IF(AND(YEAR(OctSun1+25)=CalendarYear,MONTH(OctSun1+25)=10),OctSun1+25,""),IF(AND(YEAR(OctSun1+32)=CalendarYear,MONTH(OctSun1+32)=10),OctSun1+32,""))</f>
        <v>44133</v>
      </c>
      <c r="O44" s="133">
        <f>IF(DAY(OctSun1)=1,IF(AND(YEAR(OctSun1+26)=CalendarYear,MONTH(OctSun1+26)=10),OctSun1+26,""),IF(AND(YEAR(OctSun1+33)=CalendarYear,MONTH(OctSun1+33)=10),OctSun1+33,""))</f>
        <v>44134</v>
      </c>
      <c r="P44" s="133">
        <f>IF(DAY(OctSun1)=1,IF(AND(YEAR(OctSun1+27)=CalendarYear,MONTH(OctSun1+27)=10),OctSun1+27,""),IF(AND(YEAR(OctSun1+34)=CalendarYear,MONTH(OctSun1+34)=10),OctSun1+34,""))</f>
        <v>44135</v>
      </c>
      <c r="Q44" s="133" t="str">
        <f>IF(DAY(OctSun1)=1,IF(AND(YEAR(OctSun1+28)=CalendarYear,MONTH(OctSun1+28)=10),OctSun1+28,""),IF(AND(YEAR(OctSun1+35)=CalendarYear,MONTH(OctSun1+35)=10),OctSun1+35,""))</f>
        <v/>
      </c>
      <c r="R44" s="51"/>
      <c r="S44" s="122"/>
      <c r="T44" s="51"/>
      <c r="U44" s="134" t="s">
        <v>14</v>
      </c>
      <c r="V44" s="51"/>
      <c r="W44" s="51"/>
      <c r="X44" s="124"/>
    </row>
    <row r="45" spans="1:24" ht="15" customHeight="1" x14ac:dyDescent="0.25">
      <c r="A45" s="121"/>
      <c r="B45" s="51"/>
      <c r="C45" s="133" t="str">
        <f>IF(DAY(SepSun1)=1,IF(AND(YEAR(SepSun1+29)=CalendarYear,MONTH(SepSun1+29)=9),SepSun1+29,""),IF(AND(YEAR(SepSun1+36)=CalendarYear,MONTH(SepSun1+36)=9),SepSun1+36,""))</f>
        <v/>
      </c>
      <c r="D45" s="133" t="str">
        <f>IF(DAY(SepSun1)=1,IF(AND(YEAR(SepSun1+30)=CalendarYear,MONTH(SepSun1+30)=9),SepSun1+30,""),IF(AND(YEAR(SepSun1+37)=CalendarYear,MONTH(SepSun1+37)=9),SepSun1+37,""))</f>
        <v/>
      </c>
      <c r="E45" s="133" t="str">
        <f>IF(DAY(SepSun1)=1,IF(AND(YEAR(SepSun1+31)=CalendarYear,MONTH(SepSun1+31)=9),SepSun1+31,""),IF(AND(YEAR(SepSun1+38)=CalendarYear,MONTH(SepSun1+38)=9),SepSun1+38,""))</f>
        <v/>
      </c>
      <c r="F45" s="133" t="str">
        <f>IF(DAY(SepSun1)=1,IF(AND(YEAR(SepSun1+32)=CalendarYear,MONTH(SepSun1+32)=9),SepSun1+32,""),IF(AND(YEAR(SepSun1+39)=CalendarYear,MONTH(SepSun1+39)=9),SepSun1+39,""))</f>
        <v/>
      </c>
      <c r="G45" s="133" t="str">
        <f>IF(DAY(SepSun1)=1,IF(AND(YEAR(SepSun1+33)=CalendarYear,MONTH(SepSun1+33)=9),SepSun1+33,""),IF(AND(YEAR(SepSun1+40)=CalendarYear,MONTH(SepSun1+40)=9),SepSun1+40,""))</f>
        <v/>
      </c>
      <c r="H45" s="133" t="str">
        <f>IF(DAY(SepSun1)=1,IF(AND(YEAR(SepSun1+34)=CalendarYear,MONTH(SepSun1+34)=9),SepSun1+34,""),IF(AND(YEAR(SepSun1+41)=CalendarYear,MONTH(SepSun1+41)=9),SepSun1+41,""))</f>
        <v/>
      </c>
      <c r="I45" s="133" t="str">
        <f>IF(DAY(SepSun1)=1,IF(AND(YEAR(SepSun1+35)=CalendarYear,MONTH(SepSun1+35)=9),SepSun1+35,""),IF(AND(YEAR(SepSun1+42)=CalendarYear,MONTH(SepSun1+42)=9),SepSun1+42,""))</f>
        <v/>
      </c>
      <c r="J45" s="51"/>
      <c r="K45" s="133" t="str">
        <f>IF(DAY(OctSun1)=1,IF(AND(YEAR(OctSun1+29)=CalendarYear,MONTH(OctSun1+29)=10),OctSun1+29,""),IF(AND(YEAR(OctSun1+36)=CalendarYear,MONTH(OctSun1+36)=10),OctSun1+36,""))</f>
        <v/>
      </c>
      <c r="L45" s="133" t="str">
        <f>IF(DAY(OctSun1)=1,IF(AND(YEAR(OctSun1+30)=CalendarYear,MONTH(OctSun1+30)=10),OctSun1+30,""),IF(AND(YEAR(OctSun1+37)=CalendarYear,MONTH(OctSun1+37)=10),OctSun1+37,""))</f>
        <v/>
      </c>
      <c r="M45" s="133" t="str">
        <f>IF(DAY(OctSun1)=1,IF(AND(YEAR(OctSun1+31)=CalendarYear,MONTH(OctSun1+31)=10),OctSun1+31,""),IF(AND(YEAR(OctSun1+38)=CalendarYear,MONTH(OctSun1+38)=10),OctSun1+38,""))</f>
        <v/>
      </c>
      <c r="N45" s="133" t="str">
        <f>IF(DAY(OctSun1)=1,IF(AND(YEAR(OctSun1+32)=CalendarYear,MONTH(OctSun1+32)=10),OctSun1+32,""),IF(AND(YEAR(OctSun1+39)=CalendarYear,MONTH(OctSun1+39)=10),OctSun1+39,""))</f>
        <v/>
      </c>
      <c r="O45" s="133" t="str">
        <f>IF(DAY(OctSun1)=1,IF(AND(YEAR(OctSun1+33)=CalendarYear,MONTH(OctSun1+33)=10),OctSun1+33,""),IF(AND(YEAR(OctSun1+40)=CalendarYear,MONTH(OctSun1+40)=10),OctSun1+40,""))</f>
        <v/>
      </c>
      <c r="P45" s="133" t="str">
        <f>IF(DAY(OctSun1)=1,IF(AND(YEAR(OctSun1+34)=CalendarYear,MONTH(OctSun1+34)=10),OctSun1+34,""),IF(AND(YEAR(OctSun1+41)=CalendarYear,MONTH(OctSun1+41)=10),OctSun1+41,""))</f>
        <v/>
      </c>
      <c r="Q45" s="133" t="str">
        <f>IF(DAY(OctSun1)=1,IF(AND(YEAR(OctSun1+35)=CalendarYear,MONTH(OctSun1+35)=10),OctSun1+35,""),IF(AND(YEAR(OctSun1+42)=CalendarYear,MONTH(OctSun1+42)=10),OctSun1+42,""))</f>
        <v/>
      </c>
      <c r="R45" s="51"/>
      <c r="S45" s="122"/>
      <c r="T45" s="51"/>
      <c r="U45" s="123" t="s">
        <v>156</v>
      </c>
      <c r="V45" s="51"/>
      <c r="W45" s="51"/>
      <c r="X45" s="124"/>
    </row>
    <row r="46" spans="1:24" ht="15" customHeight="1" x14ac:dyDescent="0.25">
      <c r="A46" s="121"/>
      <c r="B46" s="51"/>
      <c r="C46" s="120"/>
      <c r="D46" s="120"/>
      <c r="E46" s="120"/>
      <c r="F46" s="120"/>
      <c r="G46" s="120"/>
      <c r="H46" s="120"/>
      <c r="I46" s="120"/>
      <c r="J46" s="51"/>
      <c r="K46" s="51"/>
      <c r="L46" s="51"/>
      <c r="M46" s="51"/>
      <c r="N46" s="51"/>
      <c r="O46" s="51"/>
      <c r="P46" s="51"/>
      <c r="Q46" s="51"/>
      <c r="R46" s="51"/>
      <c r="S46" s="122"/>
      <c r="T46" s="51"/>
      <c r="V46" s="51"/>
      <c r="W46" s="51"/>
      <c r="X46" s="124"/>
    </row>
    <row r="47" spans="1:24" ht="15" customHeight="1" x14ac:dyDescent="0.25">
      <c r="A47" s="121"/>
      <c r="B47" s="51"/>
      <c r="C47" s="127" t="s">
        <v>15</v>
      </c>
      <c r="D47" s="126"/>
      <c r="E47" s="126"/>
      <c r="F47" s="126"/>
      <c r="G47" s="126"/>
      <c r="H47" s="126"/>
      <c r="I47" s="126"/>
      <c r="J47" s="51"/>
      <c r="K47" s="127" t="s">
        <v>16</v>
      </c>
      <c r="L47" s="126"/>
      <c r="M47" s="126"/>
      <c r="N47" s="126"/>
      <c r="O47" s="126"/>
      <c r="P47" s="126"/>
      <c r="Q47" s="126"/>
      <c r="R47" s="51"/>
      <c r="S47" s="122"/>
      <c r="T47" s="51"/>
      <c r="U47" s="51"/>
      <c r="V47" s="51"/>
      <c r="W47" s="51"/>
      <c r="X47" s="124"/>
    </row>
    <row r="48" spans="1:24" ht="15" customHeight="1" x14ac:dyDescent="0.25">
      <c r="A48" s="121"/>
      <c r="B48" s="51"/>
      <c r="C48" s="130" t="s">
        <v>1</v>
      </c>
      <c r="D48" s="130" t="s">
        <v>2</v>
      </c>
      <c r="E48" s="130" t="s">
        <v>3</v>
      </c>
      <c r="F48" s="130" t="s">
        <v>2</v>
      </c>
      <c r="G48" s="130" t="s">
        <v>4</v>
      </c>
      <c r="H48" s="130" t="s">
        <v>0</v>
      </c>
      <c r="I48" s="130" t="s">
        <v>0</v>
      </c>
      <c r="J48" s="67"/>
      <c r="K48" s="130" t="s">
        <v>1</v>
      </c>
      <c r="L48" s="130" t="s">
        <v>2</v>
      </c>
      <c r="M48" s="130" t="s">
        <v>3</v>
      </c>
      <c r="N48" s="130" t="s">
        <v>2</v>
      </c>
      <c r="O48" s="130" t="s">
        <v>4</v>
      </c>
      <c r="P48" s="130" t="s">
        <v>0</v>
      </c>
      <c r="Q48" s="130" t="s">
        <v>0</v>
      </c>
      <c r="R48" s="51"/>
      <c r="S48" s="122"/>
      <c r="T48" s="51"/>
      <c r="U48" s="51"/>
      <c r="V48" s="51"/>
      <c r="W48" s="51"/>
      <c r="X48" s="124"/>
    </row>
    <row r="49" spans="1:24" ht="15" customHeight="1" x14ac:dyDescent="0.25">
      <c r="A49" s="121"/>
      <c r="B49" s="51"/>
      <c r="C49" s="133" t="str">
        <f>IF(DAY(NovSun1)=1,"",IF(AND(YEAR(NovSun1+1)=CalendarYear,MONTH(NovSun1+1)=11),NovSun1+1,""))</f>
        <v/>
      </c>
      <c r="D49" s="133" t="str">
        <f>IF(DAY(NovSun1)=1,"",IF(AND(YEAR(NovSun1+2)=CalendarYear,MONTH(NovSun1+2)=11),NovSun1+2,""))</f>
        <v/>
      </c>
      <c r="E49" s="133" t="str">
        <f>IF(DAY(NovSun1)=1,"",IF(AND(YEAR(NovSun1+3)=CalendarYear,MONTH(NovSun1+3)=11),NovSun1+3,""))</f>
        <v/>
      </c>
      <c r="F49" s="133" t="str">
        <f>IF(DAY(NovSun1)=1,"",IF(AND(YEAR(NovSun1+4)=CalendarYear,MONTH(NovSun1+4)=11),NovSun1+4,""))</f>
        <v/>
      </c>
      <c r="H49" s="133" t="str">
        <f>IF(DAY(NovSun1)=1,"",IF(AND(YEAR(NovSun1+6)=CalendarYear,MONTH(NovSun1+6)=11),NovSun1+6,""))</f>
        <v/>
      </c>
      <c r="I49" s="133">
        <f>IF(DAY(NovSun1)=1,IF(AND(YEAR(NovSun1)=CalendarYear,MONTH(NovSun1)=11),NovSun1,""),IF(AND(YEAR(NovSun1+7)=CalendarYear,MONTH(NovSun1+7)=11),NovSun1+7,""))</f>
        <v>44136</v>
      </c>
      <c r="J49" s="51"/>
      <c r="K49" s="133" t="str">
        <f>IF(DAY(DecSun1)=1,"",IF(AND(YEAR(DecSun1+1)=CalendarYear,MONTH(DecSun1+1)=12),DecSun1+1,""))</f>
        <v/>
      </c>
      <c r="L49" s="133">
        <f>IF(DAY(DecSun1)=1,"",IF(AND(YEAR(DecSun1+2)=CalendarYear,MONTH(DecSun1+2)=12),DecSun1+2,""))</f>
        <v>44166</v>
      </c>
      <c r="M49" s="133">
        <f>IF(DAY(DecSun1)=1,"",IF(AND(YEAR(DecSun1+3)=CalendarYear,MONTH(DecSun1+3)=12),DecSun1+3,""))</f>
        <v>44167</v>
      </c>
      <c r="N49" s="133">
        <f>IF(DAY(DecSun1)=1,"",IF(AND(YEAR(DecSun1+4)=CalendarYear,MONTH(DecSun1+4)=12),DecSun1+4,""))</f>
        <v>44168</v>
      </c>
      <c r="O49" s="133">
        <f>IF(DAY(DecSun1)=1,"",IF(AND(YEAR(DecSun1+5)=CalendarYear,MONTH(DecSun1+5)=12),DecSun1+5,""))</f>
        <v>44169</v>
      </c>
      <c r="P49" s="133">
        <f>IF(DAY(DecSun1)=1,"",IF(AND(YEAR(DecSun1+6)=CalendarYear,MONTH(DecSun1+6)=12),DecSun1+6,""))</f>
        <v>44170</v>
      </c>
      <c r="Q49" s="133">
        <f>IF(DAY(DecSun1)=1,IF(AND(YEAR(DecSun1)=CalendarYear,MONTH(DecSun1)=12),DecSun1,""),IF(AND(YEAR(DecSun1+7)=CalendarYear,MONTH(DecSun1+7)=12),DecSun1+7,""))</f>
        <v>44171</v>
      </c>
      <c r="R49" s="51"/>
      <c r="S49" s="122"/>
      <c r="T49" s="51"/>
      <c r="U49" s="134" t="s">
        <v>22</v>
      </c>
      <c r="V49" s="51"/>
      <c r="W49" s="51"/>
      <c r="X49" s="124"/>
    </row>
    <row r="50" spans="1:24" ht="15" customHeight="1" x14ac:dyDescent="0.25">
      <c r="A50" s="121"/>
      <c r="B50" s="51"/>
      <c r="C50" s="133">
        <f>IF(DAY(NovSun1)=1,IF(AND(YEAR(NovSun1+1)=CalendarYear,MONTH(NovSun1+1)=11),NovSun1+1,""),IF(AND(YEAR(NovSun1+8)=CalendarYear,MONTH(NovSun1+8)=11),NovSun1+8,""))</f>
        <v>44137</v>
      </c>
      <c r="D50" s="133">
        <f>IF(DAY(NovSun1)=1,IF(AND(YEAR(NovSun1+2)=CalendarYear,MONTH(NovSun1+2)=11),NovSun1+2,""),IF(AND(YEAR(NovSun1+9)=CalendarYear,MONTH(NovSun1+9)=11),NovSun1+9,""))</f>
        <v>44138</v>
      </c>
      <c r="E50" s="133">
        <f>IF(DAY(NovSun1)=1,IF(AND(YEAR(NovSun1+3)=CalendarYear,MONTH(NovSun1+3)=11),NovSun1+3,""),IF(AND(YEAR(NovSun1+10)=CalendarYear,MONTH(NovSun1+10)=11),NovSun1+10,""))</f>
        <v>44139</v>
      </c>
      <c r="F50" s="133">
        <f>IF(DAY(NovSun1)=1,IF(AND(YEAR(NovSun1+4)=CalendarYear,MONTH(NovSun1+4)=11),NovSun1+4,""),IF(AND(YEAR(NovSun1+11)=CalendarYear,MONTH(NovSun1+11)=11),NovSun1+11,""))</f>
        <v>44140</v>
      </c>
      <c r="G50" s="133">
        <f>IF(DAY(NovSun1)=1,IF(AND(YEAR(NovSun1+5)=CalendarYear,MONTH(NovSun1+5)=11),NovSun1+5,""),IF(AND(YEAR(NovSun1+12)=CalendarYear,MONTH(NovSun1+12)=11),NovSun1+12,""))</f>
        <v>44141</v>
      </c>
      <c r="H50" s="149">
        <f>IF(DAY(NovSun1)=1,IF(AND(YEAR(NovSun1+6)=CalendarYear,MONTH(NovSun1+6)=11),NovSun1+6,""),IF(AND(YEAR(NovSun1+13)=CalendarYear,MONTH(NovSun1+13)=11),NovSun1+13,""))</f>
        <v>44142</v>
      </c>
      <c r="I50" s="149">
        <f>IF(DAY(NovSun1)=1,IF(AND(YEAR(NovSun1+7)=CalendarYear,MONTH(NovSun1+7)=11),NovSun1+7,""),IF(AND(YEAR(NovSun1+14)=CalendarYear,MONTH(NovSun1+14)=11),NovSun1+14,""))</f>
        <v>44143</v>
      </c>
      <c r="J50" s="51"/>
      <c r="K50" s="133">
        <f>IF(DAY(DecSun1)=1,IF(AND(YEAR(DecSun1+1)=CalendarYear,MONTH(DecSun1+1)=12),DecSun1+1,""),IF(AND(YEAR(DecSun1+8)=CalendarYear,MONTH(DecSun1+8)=12),DecSun1+8,""))</f>
        <v>44172</v>
      </c>
      <c r="L50" s="133">
        <f>IF(DAY(DecSun1)=1,IF(AND(YEAR(DecSun1+2)=CalendarYear,MONTH(DecSun1+2)=12),DecSun1+2,""),IF(AND(YEAR(DecSun1+9)=CalendarYear,MONTH(DecSun1+9)=12),DecSun1+9,""))</f>
        <v>44173</v>
      </c>
      <c r="M50" s="133">
        <f>IF(DAY(DecSun1)=1,IF(AND(YEAR(DecSun1+3)=CalendarYear,MONTH(DecSun1+3)=12),DecSun1+3,""),IF(AND(YEAR(DecSun1+10)=CalendarYear,MONTH(DecSun1+10)=12),DecSun1+10,""))</f>
        <v>44174</v>
      </c>
      <c r="N50" s="133">
        <f>IF(DAY(DecSun1)=1,IF(AND(YEAR(DecSun1+4)=CalendarYear,MONTH(DecSun1+4)=12),DecSun1+4,""),IF(AND(YEAR(DecSun1+11)=CalendarYear,MONTH(DecSun1+11)=12),DecSun1+11,""))</f>
        <v>44175</v>
      </c>
      <c r="O50" s="133">
        <f>IF(DAY(DecSun1)=1,IF(AND(YEAR(DecSun1+5)=CalendarYear,MONTH(DecSun1+5)=12),DecSun1+5,""),IF(AND(YEAR(DecSun1+12)=CalendarYear,MONTH(DecSun1+12)=12),DecSun1+12,""))</f>
        <v>44176</v>
      </c>
      <c r="P50" s="133">
        <f>IF(DAY(DecSun1)=1,IF(AND(YEAR(DecSun1+6)=CalendarYear,MONTH(DecSun1+6)=12),DecSun1+6,""),IF(AND(YEAR(DecSun1+13)=CalendarYear,MONTH(DecSun1+13)=12),DecSun1+13,""))</f>
        <v>44177</v>
      </c>
      <c r="Q50" s="133">
        <f>IF(DAY(DecSun1)=1,IF(AND(YEAR(DecSun1+7)=CalendarYear,MONTH(DecSun1+7)=12),DecSun1+7,""),IF(AND(YEAR(DecSun1+14)=CalendarYear,MONTH(DecSun1+14)=12),DecSun1+14,""))</f>
        <v>44178</v>
      </c>
      <c r="R50" s="51"/>
      <c r="S50" s="122"/>
      <c r="T50" s="51"/>
      <c r="U50" s="123" t="s">
        <v>153</v>
      </c>
      <c r="V50" s="51"/>
      <c r="W50" s="51"/>
      <c r="X50" s="124"/>
    </row>
    <row r="51" spans="1:24" ht="15" customHeight="1" x14ac:dyDescent="0.25">
      <c r="A51" s="121"/>
      <c r="B51" s="51"/>
      <c r="C51" s="133">
        <f>IF(DAY(NovSun1)=1,IF(AND(YEAR(NovSun1+8)=CalendarYear,MONTH(NovSun1+8)=11),NovSun1+8,""),IF(AND(YEAR(NovSun1+15)=CalendarYear,MONTH(NovSun1+15)=11),NovSun1+15,""))</f>
        <v>44144</v>
      </c>
      <c r="D51" s="133">
        <f>IF(DAY(NovSun1)=1,IF(AND(YEAR(NovSun1+9)=CalendarYear,MONTH(NovSun1+9)=11),NovSun1+9,""),IF(AND(YEAR(NovSun1+16)=CalendarYear,MONTH(NovSun1+16)=11),NovSun1+16,""))</f>
        <v>44145</v>
      </c>
      <c r="E51" s="133">
        <f>IF(DAY(NovSun1)=1,IF(AND(YEAR(NovSun1+10)=CalendarYear,MONTH(NovSun1+10)=11),NovSun1+10,""),IF(AND(YEAR(NovSun1+17)=CalendarYear,MONTH(NovSun1+17)=11),NovSun1+17,""))</f>
        <v>44146</v>
      </c>
      <c r="F51" s="133">
        <f>IF(DAY(NovSun1)=1,IF(AND(YEAR(NovSun1+11)=CalendarYear,MONTH(NovSun1+11)=11),NovSun1+11,""),IF(AND(YEAR(NovSun1+18)=CalendarYear,MONTH(NovSun1+18)=11),NovSun1+18,""))</f>
        <v>44147</v>
      </c>
      <c r="G51" s="133">
        <f>IF(DAY(NovSun1)=1,IF(AND(YEAR(NovSun1+12)=CalendarYear,MONTH(NovSun1+12)=11),NovSun1+12,""),IF(AND(YEAR(NovSun1+19)=CalendarYear,MONTH(NovSun1+19)=11),NovSun1+19,""))</f>
        <v>44148</v>
      </c>
      <c r="H51" s="133">
        <f>IF(DAY(NovSun1)=1,IF(AND(YEAR(NovSun1+13)=CalendarYear,MONTH(NovSun1+13)=11),NovSun1+13,""),IF(AND(YEAR(NovSun1+20)=CalendarYear,MONTH(NovSun1+20)=11),NovSun1+20,""))</f>
        <v>44149</v>
      </c>
      <c r="I51" s="133">
        <f>IF(DAY(NovSun1)=1,IF(AND(YEAR(NovSun1+14)=CalendarYear,MONTH(NovSun1+14)=11),NovSun1+14,""),IF(AND(YEAR(NovSun1+21)=CalendarYear,MONTH(NovSun1+21)=11),NovSun1+21,""))</f>
        <v>44150</v>
      </c>
      <c r="J51" s="51"/>
      <c r="K51" s="133">
        <f>IF(DAY(DecSun1)=1,IF(AND(YEAR(DecSun1+8)=CalendarYear,MONTH(DecSun1+8)=12),DecSun1+8,""),IF(AND(YEAR(DecSun1+15)=CalendarYear,MONTH(DecSun1+15)=12),DecSun1+15,""))</f>
        <v>44179</v>
      </c>
      <c r="L51" s="133">
        <f>IF(DAY(DecSun1)=1,IF(AND(YEAR(DecSun1+9)=CalendarYear,MONTH(DecSun1+9)=12),DecSun1+9,""),IF(AND(YEAR(DecSun1+16)=CalendarYear,MONTH(DecSun1+16)=12),DecSun1+16,""))</f>
        <v>44180</v>
      </c>
      <c r="M51" s="133">
        <f>IF(DAY(DecSun1)=1,IF(AND(YEAR(DecSun1+10)=CalendarYear,MONTH(DecSun1+10)=12),DecSun1+10,""),IF(AND(YEAR(DecSun1+17)=CalendarYear,MONTH(DecSun1+17)=12),DecSun1+17,""))</f>
        <v>44181</v>
      </c>
      <c r="N51" s="133">
        <f>IF(DAY(DecSun1)=1,IF(AND(YEAR(DecSun1+11)=CalendarYear,MONTH(DecSun1+11)=12),DecSun1+11,""),IF(AND(YEAR(DecSun1+18)=CalendarYear,MONTH(DecSun1+18)=12),DecSun1+18,""))</f>
        <v>44182</v>
      </c>
      <c r="O51" s="133">
        <f>IF(DAY(DecSun1)=1,IF(AND(YEAR(DecSun1+12)=CalendarYear,MONTH(DecSun1+12)=12),DecSun1+12,""),IF(AND(YEAR(DecSun1+19)=CalendarYear,MONTH(DecSun1+19)=12),DecSun1+19,""))</f>
        <v>44183</v>
      </c>
      <c r="P51" s="133">
        <f>IF(DAY(DecSun1)=1,IF(AND(YEAR(DecSun1+13)=CalendarYear,MONTH(DecSun1+13)=12),DecSun1+13,""),IF(AND(YEAR(DecSun1+20)=CalendarYear,MONTH(DecSun1+20)=12),DecSun1+20,""))</f>
        <v>44184</v>
      </c>
      <c r="Q51" s="133">
        <f>IF(DAY(DecSun1)=1,IF(AND(YEAR(DecSun1+14)=CalendarYear,MONTH(DecSun1+14)=12),DecSun1+14,""),IF(AND(YEAR(DecSun1+21)=CalendarYear,MONTH(DecSun1+21)=12),DecSun1+21,""))</f>
        <v>44185</v>
      </c>
      <c r="R51" s="51"/>
      <c r="S51" s="122"/>
      <c r="T51" s="51"/>
      <c r="U51" s="51"/>
      <c r="V51" s="51"/>
      <c r="W51" s="51"/>
      <c r="X51" s="124"/>
    </row>
    <row r="52" spans="1:24" ht="15" customHeight="1" x14ac:dyDescent="0.25">
      <c r="A52" s="121"/>
      <c r="B52" s="51"/>
      <c r="C52" s="133">
        <f>IF(DAY(NovSun1)=1,IF(AND(YEAR(NovSun1+15)=CalendarYear,MONTH(NovSun1+15)=11),NovSun1+15,""),IF(AND(YEAR(NovSun1+22)=CalendarYear,MONTH(NovSun1+22)=11),NovSun1+22,""))</f>
        <v>44151</v>
      </c>
      <c r="D52" s="133">
        <f>IF(DAY(NovSun1)=1,IF(AND(YEAR(NovSun1+16)=CalendarYear,MONTH(NovSun1+16)=11),NovSun1+16,""),IF(AND(YEAR(NovSun1+23)=CalendarYear,MONTH(NovSun1+23)=11),NovSun1+23,""))</f>
        <v>44152</v>
      </c>
      <c r="E52" s="133">
        <f>IF(DAY(NovSun1)=1,IF(AND(YEAR(NovSun1+17)=CalendarYear,MONTH(NovSun1+17)=11),NovSun1+17,""),IF(AND(YEAR(NovSun1+24)=CalendarYear,MONTH(NovSun1+24)=11),NovSun1+24,""))</f>
        <v>44153</v>
      </c>
      <c r="F52" s="133">
        <f>IF(DAY(NovSun1)=1,IF(AND(YEAR(NovSun1+18)=CalendarYear,MONTH(NovSun1+18)=11),NovSun1+18,""),IF(AND(YEAR(NovSun1+25)=CalendarYear,MONTH(NovSun1+25)=11),NovSun1+25,""))</f>
        <v>44154</v>
      </c>
      <c r="G52" s="133">
        <f>IF(DAY(NovSun1)=1,IF(AND(YEAR(NovSun1+19)=CalendarYear,MONTH(NovSun1+19)=11),NovSun1+19,""),IF(AND(YEAR(NovSun1+26)=CalendarYear,MONTH(NovSun1+26)=11),NovSun1+26,""))</f>
        <v>44155</v>
      </c>
      <c r="H52" s="133">
        <f>IF(DAY(NovSun1)=1,IF(AND(YEAR(NovSun1+20)=CalendarYear,MONTH(NovSun1+20)=11),NovSun1+20,""),IF(AND(YEAR(NovSun1+27)=CalendarYear,MONTH(NovSun1+27)=11),NovSun1+27,""))</f>
        <v>44156</v>
      </c>
      <c r="I52" s="133">
        <f>IF(DAY(NovSun1)=1,IF(AND(YEAR(NovSun1+21)=CalendarYear,MONTH(NovSun1+21)=11),NovSun1+21,""),IF(AND(YEAR(NovSun1+28)=CalendarYear,MONTH(NovSun1+28)=11),NovSun1+28,""))</f>
        <v>44157</v>
      </c>
      <c r="J52" s="51"/>
      <c r="K52" s="133">
        <f>IF(DAY(DecSun1)=1,IF(AND(YEAR(DecSun1+15)=CalendarYear,MONTH(DecSun1+15)=12),DecSun1+15,""),IF(AND(YEAR(DecSun1+22)=CalendarYear,MONTH(DecSun1+22)=12),DecSun1+22,""))</f>
        <v>44186</v>
      </c>
      <c r="L52" s="133">
        <f>IF(DAY(DecSun1)=1,IF(AND(YEAR(DecSun1+16)=CalendarYear,MONTH(DecSun1+16)=12),DecSun1+16,""),IF(AND(YEAR(DecSun1+23)=CalendarYear,MONTH(DecSun1+23)=12),DecSun1+23,""))</f>
        <v>44187</v>
      </c>
      <c r="M52" s="133">
        <f>IF(DAY(DecSun1)=1,IF(AND(YEAR(DecSun1+17)=CalendarYear,MONTH(DecSun1+17)=12),DecSun1+17,""),IF(AND(YEAR(DecSun1+24)=CalendarYear,MONTH(DecSun1+24)=12),DecSun1+24,""))</f>
        <v>44188</v>
      </c>
      <c r="N52" s="133">
        <f>IF(DAY(DecSun1)=1,IF(AND(YEAR(DecSun1+18)=CalendarYear,MONTH(DecSun1+18)=12),DecSun1+18,""),IF(AND(YEAR(DecSun1+25)=CalendarYear,MONTH(DecSun1+25)=12),DecSun1+25,""))</f>
        <v>44189</v>
      </c>
      <c r="O52" s="133">
        <f>IF(DAY(DecSun1)=1,IF(AND(YEAR(DecSun1+19)=CalendarYear,MONTH(DecSun1+19)=12),DecSun1+19,""),IF(AND(YEAR(DecSun1+26)=CalendarYear,MONTH(DecSun1+26)=12),DecSun1+26,""))</f>
        <v>44190</v>
      </c>
      <c r="P52" s="133">
        <f>IF(DAY(DecSun1)=1,IF(AND(YEAR(DecSun1+20)=CalendarYear,MONTH(DecSun1+20)=12),DecSun1+20,""),IF(AND(YEAR(DecSun1+27)=CalendarYear,MONTH(DecSun1+27)=12),DecSun1+27,""))</f>
        <v>44191</v>
      </c>
      <c r="Q52" s="133">
        <f>IF(DAY(DecSun1)=1,IF(AND(YEAR(DecSun1+21)=CalendarYear,MONTH(DecSun1+21)=12),DecSun1+21,""),IF(AND(YEAR(DecSun1+28)=CalendarYear,MONTH(DecSun1+28)=12),DecSun1+28,""))</f>
        <v>44192</v>
      </c>
      <c r="R52" s="51"/>
      <c r="S52" s="122"/>
      <c r="T52" s="51"/>
      <c r="U52" s="134" t="s">
        <v>24</v>
      </c>
      <c r="V52" s="51"/>
      <c r="W52" s="51"/>
      <c r="X52" s="124"/>
    </row>
    <row r="53" spans="1:24" ht="15" customHeight="1" x14ac:dyDescent="0.25">
      <c r="A53" s="121"/>
      <c r="B53" s="51"/>
      <c r="C53" s="133">
        <f>IF(DAY(NovSun1)=1,IF(AND(YEAR(NovSun1+22)=CalendarYear,MONTH(NovSun1+22)=11),NovSun1+22,""),IF(AND(YEAR(NovSun1+29)=CalendarYear,MONTH(NovSun1+29)=11),NovSun1+29,""))</f>
        <v>44158</v>
      </c>
      <c r="D53" s="133">
        <f>IF(DAY(NovSun1)=1,IF(AND(YEAR(NovSun1+23)=CalendarYear,MONTH(NovSun1+23)=11),NovSun1+23,""),IF(AND(YEAR(NovSun1+30)=CalendarYear,MONTH(NovSun1+30)=11),NovSun1+30,""))</f>
        <v>44159</v>
      </c>
      <c r="E53" s="133">
        <f>IF(DAY(NovSun1)=1,IF(AND(YEAR(NovSun1+24)=CalendarYear,MONTH(NovSun1+24)=11),NovSun1+24,""),IF(AND(YEAR(NovSun1+31)=CalendarYear,MONTH(NovSun1+31)=11),NovSun1+31,""))</f>
        <v>44160</v>
      </c>
      <c r="F53" s="133">
        <f>IF(DAY(NovSun1)=1,IF(AND(YEAR(NovSun1+25)=CalendarYear,MONTH(NovSun1+25)=11),NovSun1+25,""),IF(AND(YEAR(NovSun1+32)=CalendarYear,MONTH(NovSun1+32)=11),NovSun1+32,""))</f>
        <v>44161</v>
      </c>
      <c r="G53" s="133">
        <f>IF(DAY(NovSun1)=1,IF(AND(YEAR(NovSun1+26)=CalendarYear,MONTH(NovSun1+26)=11),NovSun1+26,""),IF(AND(YEAR(NovSun1+33)=CalendarYear,MONTH(NovSun1+33)=11),NovSun1+33,""))</f>
        <v>44162</v>
      </c>
      <c r="H53" s="133">
        <f>IF(DAY(NovSun1)=1,IF(AND(YEAR(NovSun1+27)=CalendarYear,MONTH(NovSun1+27)=11),NovSun1+27,""),IF(AND(YEAR(NovSun1+34)=CalendarYear,MONTH(NovSun1+34)=11),NovSun1+34,""))</f>
        <v>44163</v>
      </c>
      <c r="I53" s="133">
        <f>IF(DAY(NovSun1)=1,IF(AND(YEAR(NovSun1+28)=CalendarYear,MONTH(NovSun1+28)=11),NovSun1+28,""),IF(AND(YEAR(NovSun1+35)=CalendarYear,MONTH(NovSun1+35)=11),NovSun1+35,""))</f>
        <v>44164</v>
      </c>
      <c r="J53" s="51"/>
      <c r="K53" s="133">
        <f>IF(DAY(DecSun1)=1,IF(AND(YEAR(DecSun1+22)=CalendarYear,MONTH(DecSun1+22)=12),DecSun1+22,""),IF(AND(YEAR(DecSun1+29)=CalendarYear,MONTH(DecSun1+29)=12),DecSun1+29,""))</f>
        <v>44193</v>
      </c>
      <c r="L53" s="133">
        <f>IF(DAY(DecSun1)=1,IF(AND(YEAR(DecSun1+23)=CalendarYear,MONTH(DecSun1+23)=12),DecSun1+23,""),IF(AND(YEAR(DecSun1+30)=CalendarYear,MONTH(DecSun1+30)=12),DecSun1+30,""))</f>
        <v>44194</v>
      </c>
      <c r="M53" s="133">
        <f>IF(DAY(DecSun1)=1,IF(AND(YEAR(DecSun1+24)=CalendarYear,MONTH(DecSun1+24)=12),DecSun1+24,""),IF(AND(YEAR(DecSun1+31)=CalendarYear,MONTH(DecSun1+31)=12),DecSun1+31,""))</f>
        <v>44195</v>
      </c>
      <c r="N53" s="133">
        <f>IF(DAY(DecSun1)=1,IF(AND(YEAR(DecSun1+25)=CalendarYear,MONTH(DecSun1+25)=12),DecSun1+25,""),IF(AND(YEAR(DecSun1+32)=CalendarYear,MONTH(DecSun1+32)=12),DecSun1+32,""))</f>
        <v>44196</v>
      </c>
      <c r="O53" s="133" t="str">
        <f>IF(DAY(DecSun1)=1,IF(AND(YEAR(DecSun1+26)=CalendarYear,MONTH(DecSun1+26)=12),DecSun1+26,""),IF(AND(YEAR(DecSun1+33)=CalendarYear,MONTH(DecSun1+33)=12),DecSun1+33,""))</f>
        <v/>
      </c>
      <c r="P53" s="133" t="str">
        <f>IF(DAY(DecSun1)=1,IF(AND(YEAR(DecSun1+27)=CalendarYear,MONTH(DecSun1+27)=12),DecSun1+27,""),IF(AND(YEAR(DecSun1+34)=CalendarYear,MONTH(DecSun1+34)=12),DecSun1+34,""))</f>
        <v/>
      </c>
      <c r="Q53" s="133" t="str">
        <f>IF(DAY(DecSun1)=1,IF(AND(YEAR(DecSun1+28)=CalendarYear,MONTH(DecSun1+28)=12),DecSun1+28,""),IF(AND(YEAR(DecSun1+35)=CalendarYear,MONTH(DecSun1+35)=12),DecSun1+35,""))</f>
        <v/>
      </c>
      <c r="R53" s="51"/>
      <c r="S53" s="122"/>
      <c r="T53" s="51"/>
      <c r="U53" s="51" t="s">
        <v>40</v>
      </c>
      <c r="V53" s="51"/>
      <c r="W53" s="51"/>
      <c r="X53" s="124"/>
    </row>
    <row r="54" spans="1:24" ht="15" customHeight="1" x14ac:dyDescent="0.25">
      <c r="A54" s="121"/>
      <c r="B54" s="51"/>
      <c r="C54" s="133">
        <f>IF(DAY(NovSun1)=1,IF(AND(YEAR(NovSun1+29)=CalendarYear,MONTH(NovSun1+29)=11),NovSun1+29,""),IF(AND(YEAR(NovSun1+36)=CalendarYear,MONTH(NovSun1+36)=11),NovSun1+36,""))</f>
        <v>44165</v>
      </c>
      <c r="D54" s="133" t="str">
        <f>IF(DAY(NovSun1)=1,IF(AND(YEAR(NovSun1+30)=CalendarYear,MONTH(NovSun1+30)=11),NovSun1+30,""),IF(AND(YEAR(NovSun1+37)=CalendarYear,MONTH(NovSun1+37)=11),NovSun1+37,""))</f>
        <v/>
      </c>
      <c r="E54" s="133" t="str">
        <f>IF(DAY(NovSun1)=1,IF(AND(YEAR(NovSun1+31)=CalendarYear,MONTH(NovSun1+31)=11),NovSun1+31,""),IF(AND(YEAR(NovSun1+38)=CalendarYear,MONTH(NovSun1+38)=11),NovSun1+38,""))</f>
        <v/>
      </c>
      <c r="F54" s="133" t="str">
        <f>IF(DAY(NovSun1)=1,IF(AND(YEAR(NovSun1+32)=CalendarYear,MONTH(NovSun1+32)=11),NovSun1+32,""),IF(AND(YEAR(NovSun1+39)=CalendarYear,MONTH(NovSun1+39)=11),NovSun1+39,""))</f>
        <v/>
      </c>
      <c r="G54" s="133" t="str">
        <f>IF(DAY(NovSun1)=1,IF(AND(YEAR(NovSun1+33)=CalendarYear,MONTH(NovSun1+33)=11),NovSun1+33,""),IF(AND(YEAR(NovSun1+40)=CalendarYear,MONTH(NovSun1+40)=11),NovSun1+40,""))</f>
        <v/>
      </c>
      <c r="H54" s="133" t="str">
        <f>IF(DAY(NovSun1)=1,IF(AND(YEAR(NovSun1+34)=CalendarYear,MONTH(NovSun1+34)=11),NovSun1+34,""),IF(AND(YEAR(NovSun1+41)=CalendarYear,MONTH(NovSun1+41)=11),NovSun1+41,""))</f>
        <v/>
      </c>
      <c r="I54" s="133" t="str">
        <f>IF(DAY(NovSun1)=1,IF(AND(YEAR(NovSun1+35)=CalendarYear,MONTH(NovSun1+35)=11),NovSun1+35,""),IF(AND(YEAR(NovSun1+42)=CalendarYear,MONTH(NovSun1+42)=11),NovSun1+42,""))</f>
        <v/>
      </c>
      <c r="J54" s="51"/>
      <c r="K54" s="133" t="str">
        <f>IF(DAY(DecSun1)=1,IF(AND(YEAR(DecSun1+29)=CalendarYear,MONTH(DecSun1+29)=12),DecSun1+29,""),IF(AND(YEAR(DecSun1+36)=CalendarYear,MONTH(DecSun1+36)=12),DecSun1+36,""))</f>
        <v/>
      </c>
      <c r="L54" s="133" t="str">
        <f>IF(DAY(DecSun1)=1,IF(AND(YEAR(DecSun1+30)=CalendarYear,MONTH(DecSun1+30)=12),DecSun1+30,""),IF(AND(YEAR(DecSun1+37)=CalendarYear,MONTH(DecSun1+37)=12),DecSun1+37,""))</f>
        <v/>
      </c>
      <c r="M54" s="133" t="str">
        <f>IF(DAY(DecSun1)=1,IF(AND(YEAR(DecSun1+31)=CalendarYear,MONTH(DecSun1+31)=12),DecSun1+31,""),IF(AND(YEAR(DecSun1+38)=CalendarYear,MONTH(DecSun1+38)=12),DecSun1+38,""))</f>
        <v/>
      </c>
      <c r="N54" s="133" t="str">
        <f>IF(DAY(DecSun1)=1,IF(AND(YEAR(DecSun1+32)=CalendarYear,MONTH(DecSun1+32)=12),DecSun1+32,""),IF(AND(YEAR(DecSun1+39)=CalendarYear,MONTH(DecSun1+39)=12),DecSun1+39,""))</f>
        <v/>
      </c>
      <c r="O54" s="133" t="str">
        <f>IF(DAY(DecSun1)=1,IF(AND(YEAR(DecSun1+33)=CalendarYear,MONTH(DecSun1+33)=12),DecSun1+33,""),IF(AND(YEAR(DecSun1+40)=CalendarYear,MONTH(DecSun1+40)=12),DecSun1+40,""))</f>
        <v/>
      </c>
      <c r="P54" s="133" t="str">
        <f>IF(DAY(DecSun1)=1,IF(AND(YEAR(DecSun1+34)=CalendarYear,MONTH(DecSun1+34)=12),DecSun1+34,""),IF(AND(YEAR(DecSun1+41)=CalendarYear,MONTH(DecSun1+41)=12),DecSun1+41,""))</f>
        <v/>
      </c>
      <c r="Q54" s="133" t="str">
        <f>IF(DAY(DecSun1)=1,IF(AND(YEAR(DecSun1+35)=CalendarYear,MONTH(DecSun1+35)=12),DecSun1+35,""),IF(AND(YEAR(DecSun1+42)=CalendarYear,MONTH(DecSun1+42)=12),DecSun1+42,""))</f>
        <v/>
      </c>
      <c r="R54" s="51"/>
      <c r="S54" s="122"/>
      <c r="T54" s="51"/>
      <c r="V54" s="51"/>
      <c r="W54" s="51"/>
      <c r="X54" s="124"/>
    </row>
    <row r="55" spans="1:24" ht="15" customHeight="1" thickBot="1" x14ac:dyDescent="0.3">
      <c r="A55" s="156"/>
      <c r="B55" s="157"/>
      <c r="C55" s="157"/>
      <c r="D55" s="157"/>
      <c r="E55" s="157"/>
      <c r="F55" s="157"/>
      <c r="G55" s="157"/>
      <c r="H55" s="157"/>
      <c r="I55" s="157"/>
      <c r="J55" s="157"/>
      <c r="K55" s="158"/>
      <c r="L55" s="158"/>
      <c r="M55" s="158"/>
      <c r="N55" s="158"/>
      <c r="O55" s="158"/>
      <c r="P55" s="158"/>
      <c r="Q55" s="158"/>
      <c r="R55" s="157"/>
      <c r="S55" s="157"/>
      <c r="T55" s="157"/>
      <c r="U55" s="160"/>
      <c r="V55" s="157"/>
      <c r="W55" s="157"/>
      <c r="X55" s="159"/>
    </row>
    <row r="56" spans="1:24" ht="15" customHeight="1" x14ac:dyDescent="0.25">
      <c r="U56" s="161"/>
    </row>
    <row r="57" spans="1:24" ht="15" customHeight="1" x14ac:dyDescent="0.25"/>
    <row r="58" spans="1:24" ht="15" customHeight="1" x14ac:dyDescent="0.25"/>
    <row r="59" spans="1:24" ht="15" customHeight="1" x14ac:dyDescent="0.25"/>
    <row r="60" spans="1:24" ht="15" customHeight="1" x14ac:dyDescent="0.25"/>
    <row r="61" spans="1:24" ht="15" customHeight="1" x14ac:dyDescent="0.25"/>
    <row r="62" spans="1:24" ht="15" customHeight="1" x14ac:dyDescent="0.25"/>
    <row r="63" spans="1:24" ht="15" customHeight="1" x14ac:dyDescent="0.25"/>
    <row r="64" spans="1:2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</sheetData>
  <mergeCells count="1">
    <mergeCell ref="C1:F1"/>
  </mergeCells>
  <dataValidations count="1">
    <dataValidation allowBlank="1" showInputMessage="1" showErrorMessage="1" errorTitle="Invalid Year" error="Enter a year from 1900 to 9999, or use the scroll bar to find a year." sqref="C1" xr:uid="{B9114C47-B393-4D20-8ACD-549F78500AEF}"/>
  </dataValidations>
  <printOptions horizontalCentered="1" verticalCentered="1"/>
  <pageMargins left="0.25" right="0.25" top="0.75" bottom="0.75" header="0.3" footer="0.3"/>
  <pageSetup scale="78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pinner">
              <controlPr defaultSize="0" print="0" autoPict="0" altText="Use the spinner button to change calendar year or enter year in cell B1.">
                <anchor moveWithCells="1">
                  <from>
                    <xdr:col>1</xdr:col>
                    <xdr:colOff>114300</xdr:colOff>
                    <xdr:row>0</xdr:row>
                    <xdr:rowOff>38100</xdr:rowOff>
                  </from>
                  <to>
                    <xdr:col>1</xdr:col>
                    <xdr:colOff>266700</xdr:colOff>
                    <xdr:row>0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064B6-079E-437F-A653-EEBCB3150E86}">
  <sheetPr>
    <tabColor theme="8"/>
    <pageSetUpPr fitToPage="1"/>
  </sheetPr>
  <dimension ref="A1:AP68"/>
  <sheetViews>
    <sheetView showGridLines="0" zoomScaleNormal="100" workbookViewId="0">
      <selection activeCell="AC13" sqref="AC13"/>
    </sheetView>
  </sheetViews>
  <sheetFormatPr defaultColWidth="9.42578125" defaultRowHeight="10.199999999999999" x14ac:dyDescent="0.2"/>
  <cols>
    <col min="1" max="1" width="2.42578125" style="1" customWidth="1"/>
    <col min="2" max="2" width="5.140625" style="1" customWidth="1"/>
    <col min="3" max="17" width="5" style="1" customWidth="1"/>
    <col min="18" max="18" width="2.140625" style="1" customWidth="1"/>
    <col min="19" max="19" width="1.140625" style="1" customWidth="1"/>
    <col min="20" max="20" width="3.28515625" customWidth="1"/>
    <col min="21" max="21" width="44.42578125" style="1" customWidth="1"/>
    <col min="22" max="22" width="14" style="1" bestFit="1" customWidth="1"/>
    <col min="23" max="23" width="13.42578125" style="1" customWidth="1"/>
    <col min="24" max="24" width="10" style="1" customWidth="1"/>
    <col min="25" max="43" width="9.28515625" style="1" customWidth="1"/>
    <col min="44" max="44" width="9.42578125" style="1" customWidth="1"/>
    <col min="45" max="16384" width="9.42578125" style="1"/>
  </cols>
  <sheetData>
    <row r="1" spans="1:42" ht="30" customHeight="1" x14ac:dyDescent="0.2">
      <c r="A1" s="30"/>
      <c r="B1" s="31"/>
      <c r="C1" s="165">
        <v>2019</v>
      </c>
      <c r="D1" s="165"/>
      <c r="E1" s="165"/>
      <c r="F1" s="165"/>
      <c r="G1" s="32"/>
      <c r="H1" s="33" t="s">
        <v>48</v>
      </c>
      <c r="I1" s="33"/>
      <c r="J1" s="33" t="s">
        <v>44</v>
      </c>
      <c r="K1" s="33"/>
      <c r="L1" s="33" t="s">
        <v>45</v>
      </c>
      <c r="M1" s="33"/>
      <c r="N1" s="33" t="s">
        <v>46</v>
      </c>
      <c r="O1" s="33"/>
      <c r="P1" s="33" t="s">
        <v>47</v>
      </c>
      <c r="Q1" s="34"/>
      <c r="R1" s="34"/>
      <c r="S1" s="31"/>
      <c r="T1" s="35"/>
      <c r="U1" s="36" t="s">
        <v>43</v>
      </c>
      <c r="V1" s="37"/>
      <c r="W1" s="31"/>
      <c r="X1" s="38"/>
      <c r="Y1"/>
      <c r="Z1"/>
      <c r="AA1"/>
    </row>
    <row r="2" spans="1:42" ht="15" customHeight="1" x14ac:dyDescent="0.2">
      <c r="A2" s="39"/>
      <c r="B2" s="40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8"/>
      <c r="T2" s="41"/>
      <c r="U2" s="40"/>
      <c r="V2" s="42"/>
      <c r="W2" s="40" t="s">
        <v>37</v>
      </c>
      <c r="X2" s="43"/>
    </row>
    <row r="3" spans="1:42" ht="15" customHeight="1" x14ac:dyDescent="0.3">
      <c r="A3" s="39"/>
      <c r="B3" s="2"/>
      <c r="C3" s="12" t="s">
        <v>5</v>
      </c>
      <c r="D3" s="6"/>
      <c r="E3" s="6"/>
      <c r="F3" s="6"/>
      <c r="G3" s="6"/>
      <c r="H3" s="6"/>
      <c r="I3" s="6"/>
      <c r="J3" s="6"/>
      <c r="K3" s="7" t="s">
        <v>6</v>
      </c>
      <c r="L3" s="6"/>
      <c r="M3" s="6"/>
      <c r="N3" s="6"/>
      <c r="O3" s="6"/>
      <c r="P3" s="6"/>
      <c r="Q3" s="6"/>
      <c r="R3" s="2"/>
      <c r="S3" s="8"/>
      <c r="T3" s="41"/>
      <c r="V3" s="18"/>
      <c r="W3" s="2" t="s">
        <v>38</v>
      </c>
      <c r="X3" s="44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5" customHeight="1" x14ac:dyDescent="0.2">
      <c r="A4" s="39"/>
      <c r="B4" s="2"/>
      <c r="C4" s="61" t="s">
        <v>1</v>
      </c>
      <c r="D4" s="61" t="s">
        <v>2</v>
      </c>
      <c r="E4" s="61" t="s">
        <v>3</v>
      </c>
      <c r="F4" s="61" t="s">
        <v>2</v>
      </c>
      <c r="G4" s="61" t="s">
        <v>4</v>
      </c>
      <c r="H4" s="61" t="s">
        <v>0</v>
      </c>
      <c r="I4" s="61" t="s">
        <v>0</v>
      </c>
      <c r="J4" s="62"/>
      <c r="K4" s="61" t="s">
        <v>1</v>
      </c>
      <c r="L4" s="61" t="s">
        <v>2</v>
      </c>
      <c r="M4" s="61" t="s">
        <v>3</v>
      </c>
      <c r="N4" s="61" t="s">
        <v>2</v>
      </c>
      <c r="O4" s="61" t="s">
        <v>4</v>
      </c>
      <c r="P4" s="61" t="s">
        <v>0</v>
      </c>
      <c r="Q4" s="61" t="s">
        <v>0</v>
      </c>
      <c r="R4" s="2"/>
      <c r="S4" s="8"/>
      <c r="T4" s="41"/>
      <c r="V4" s="19"/>
      <c r="W4" s="40" t="s">
        <v>63</v>
      </c>
      <c r="X4" s="43"/>
      <c r="Z4" s="2"/>
      <c r="AH4" s="2"/>
      <c r="AP4" s="2"/>
    </row>
    <row r="5" spans="1:42" ht="15" customHeight="1" x14ac:dyDescent="0.3">
      <c r="A5" s="39"/>
      <c r="B5" s="2"/>
      <c r="C5" s="5" t="str">
        <f>IF(DAY(JanSun1)=1,"",IF(AND(YEAR(JanSun1+1)=CalendarYear,MONTH(JanSun1+1)=1),JanSun1+1,""))</f>
        <v/>
      </c>
      <c r="D5" s="5">
        <f>IF(DAY(JanSun1)=1,"",IF(AND(YEAR(JanSun1+2)=CalendarYear,MONTH(JanSun1+2)=1),JanSun1+2,""))</f>
        <v>43466</v>
      </c>
      <c r="E5" s="5">
        <f>IF(DAY(JanSun1)=1,"",IF(AND(YEAR(JanSun1+3)=CalendarYear,MONTH(JanSun1+3)=1),JanSun1+3,""))</f>
        <v>43467</v>
      </c>
      <c r="F5" s="5">
        <f>IF(DAY(JanSun1)=1,"",IF(AND(YEAR(JanSun1+4)=CalendarYear,MONTH(JanSun1+4)=1),JanSun1+4,""))</f>
        <v>43468</v>
      </c>
      <c r="G5" s="5">
        <f>IF(DAY(JanSun1)=1,"",IF(AND(YEAR(JanSun1+5)=CalendarYear,MONTH(JanSun1+5)=1),JanSun1+5,""))</f>
        <v>43469</v>
      </c>
      <c r="H5" s="5">
        <f>IF(DAY(JanSun1)=1,"",IF(AND(YEAR(JanSun1+6)=CalendarYear,MONTH(JanSun1+6)=1),JanSun1+6,""))</f>
        <v>43470</v>
      </c>
      <c r="I5" s="5">
        <f>IF(DAY(JanSun1)=1,IF(AND(YEAR(JanSun1)=CalendarYear,MONTH(JanSun1)=1),JanSun1,""),IF(AND(YEAR(JanSun1+7)=CalendarYear,MONTH(JanSun1+7)=1),JanSun1+7,""))</f>
        <v>43471</v>
      </c>
      <c r="J5" s="5"/>
      <c r="K5" s="5" t="str">
        <f>IF(DAY(FebSun1)=1,"",IF(AND(YEAR(FebSun1+1)=CalendarYear,MONTH(FebSun1+1)=2),FebSun1+1,""))</f>
        <v/>
      </c>
      <c r="L5" s="5" t="str">
        <f>IF(DAY(FebSun1)=1,"",IF(AND(YEAR(FebSun1+2)=CalendarYear,MONTH(FebSun1+2)=2),FebSun1+2,""))</f>
        <v/>
      </c>
      <c r="M5" s="5" t="str">
        <f>IF(DAY(FebSun1)=1,"",IF(AND(YEAR(FebSun1+3)=CalendarYear,MONTH(FebSun1+3)=2),FebSun1+3,""))</f>
        <v/>
      </c>
      <c r="N5" s="5" t="str">
        <f>IF(DAY(FebSun1)=1,"",IF(AND(YEAR(FebSun1+4)=CalendarYear,MONTH(FebSun1+4)=2),FebSun1+4,""))</f>
        <v/>
      </c>
      <c r="O5" s="5">
        <f>IF(DAY(FebSun1)=1,"",IF(AND(YEAR(FebSun1+5)=CalendarYear,MONTH(FebSun1+5)=2),FebSun1+5,""))</f>
        <v>43497</v>
      </c>
      <c r="P5" s="5">
        <f>IF(DAY(FebSun1)=1,"",IF(AND(YEAR(FebSun1+6)=CalendarYear,MONTH(FebSun1+6)=2),FebSun1+6,""))</f>
        <v>43498</v>
      </c>
      <c r="Q5" s="5">
        <f>IF(DAY(FebSun1)=1,IF(AND(YEAR(FebSun1)=CalendarYear,MONTH(FebSun1)=2),FebSun1,""),IF(AND(YEAR(FebSun1+7)=CalendarYear,MONTH(FebSun1+7)=2),FebSun1+7,""))</f>
        <v>43499</v>
      </c>
      <c r="R5" s="2"/>
      <c r="S5" s="8"/>
      <c r="T5" s="41"/>
      <c r="U5" s="15" t="s">
        <v>5</v>
      </c>
      <c r="V5" s="40"/>
      <c r="W5" s="40"/>
      <c r="X5" s="43"/>
      <c r="Z5" s="2"/>
      <c r="AH5" s="2"/>
      <c r="AP5" s="2"/>
    </row>
    <row r="6" spans="1:42" ht="15" customHeight="1" x14ac:dyDescent="0.2">
      <c r="A6" s="39"/>
      <c r="B6" s="2"/>
      <c r="C6" s="5">
        <f>IF(DAY(JanSun1)=1,IF(AND(YEAR(JanSun1+1)=CalendarYear,MONTH(JanSun1+1)=1),JanSun1+1,""),IF(AND(YEAR(JanSun1+8)=CalendarYear,MONTH(JanSun1+8)=1),JanSun1+8,""))</f>
        <v>43472</v>
      </c>
      <c r="D6" s="5">
        <f>IF(DAY(JanSun1)=1,IF(AND(YEAR(JanSun1+2)=CalendarYear,MONTH(JanSun1+2)=1),JanSun1+2,""),IF(AND(YEAR(JanSun1+9)=CalendarYear,MONTH(JanSun1+9)=1),JanSun1+9,""))</f>
        <v>43473</v>
      </c>
      <c r="E6" s="5">
        <f>IF(DAY(JanSun1)=1,IF(AND(YEAR(JanSun1+3)=CalendarYear,MONTH(JanSun1+3)=1),JanSun1+3,""),IF(AND(YEAR(JanSun1+10)=CalendarYear,MONTH(JanSun1+10)=1),JanSun1+10,""))</f>
        <v>43474</v>
      </c>
      <c r="F6" s="5">
        <f>IF(DAY(JanSun1)=1,IF(AND(YEAR(JanSun1+4)=CalendarYear,MONTH(JanSun1+4)=1),JanSun1+4,""),IF(AND(YEAR(JanSun1+11)=CalendarYear,MONTH(JanSun1+11)=1),JanSun1+11,""))</f>
        <v>43475</v>
      </c>
      <c r="G6" s="5">
        <f>IF(DAY(JanSun1)=1,IF(AND(YEAR(JanSun1+5)=CalendarYear,MONTH(JanSun1+5)=1),JanSun1+5,""),IF(AND(YEAR(JanSun1+12)=CalendarYear,MONTH(JanSun1+12)=1),JanSun1+12,""))</f>
        <v>43476</v>
      </c>
      <c r="H6" s="5">
        <f>IF(DAY(JanSun1)=1,IF(AND(YEAR(JanSun1+6)=CalendarYear,MONTH(JanSun1+6)=1),JanSun1+6,""),IF(AND(YEAR(JanSun1+13)=CalendarYear,MONTH(JanSun1+13)=1),JanSun1+13,""))</f>
        <v>43477</v>
      </c>
      <c r="I6" s="5">
        <f>IF(DAY(JanSun1)=1,IF(AND(YEAR(JanSun1+7)=CalendarYear,MONTH(JanSun1+7)=1),JanSun1+7,""),IF(AND(YEAR(JanSun1+14)=CalendarYear,MONTH(JanSun1+14)=1),JanSun1+14,""))</f>
        <v>43478</v>
      </c>
      <c r="J6" s="5"/>
      <c r="K6" s="5">
        <f>IF(DAY(FebSun1)=1,IF(AND(YEAR(FebSun1+1)=CalendarYear,MONTH(FebSun1+1)=2),FebSun1+1,""),IF(AND(YEAR(FebSun1+8)=CalendarYear,MONTH(FebSun1+8)=2),FebSun1+8,""))</f>
        <v>43500</v>
      </c>
      <c r="L6" s="5">
        <f>IF(DAY(FebSun1)=1,IF(AND(YEAR(FebSun1+2)=CalendarYear,MONTH(FebSun1+2)=2),FebSun1+2,""),IF(AND(YEAR(FebSun1+9)=CalendarYear,MONTH(FebSun1+9)=2),FebSun1+9,""))</f>
        <v>43501</v>
      </c>
      <c r="M6" s="5">
        <f>IF(DAY(FebSun1)=1,IF(AND(YEAR(FebSun1+3)=CalendarYear,MONTH(FebSun1+3)=2),FebSun1+3,""),IF(AND(YEAR(FebSun1+10)=CalendarYear,MONTH(FebSun1+10)=2),FebSun1+10,""))</f>
        <v>43502</v>
      </c>
      <c r="N6" s="5">
        <f>IF(DAY(FebSun1)=1,IF(AND(YEAR(FebSun1+4)=CalendarYear,MONTH(FebSun1+4)=2),FebSun1+4,""),IF(AND(YEAR(FebSun1+11)=CalendarYear,MONTH(FebSun1+11)=2),FebSun1+11,""))</f>
        <v>43503</v>
      </c>
      <c r="O6" s="5">
        <f>IF(DAY(FebSun1)=1,IF(AND(YEAR(FebSun1+5)=CalendarYear,MONTH(FebSun1+5)=2),FebSun1+5,""),IF(AND(YEAR(FebSun1+12)=CalendarYear,MONTH(FebSun1+12)=2),FebSun1+12,""))</f>
        <v>43504</v>
      </c>
      <c r="P6" s="5">
        <f>IF(DAY(FebSun1)=1,IF(AND(YEAR(FebSun1+6)=CalendarYear,MONTH(FebSun1+6)=2),FebSun1+6,""),IF(AND(YEAR(FebSun1+13)=CalendarYear,MONTH(FebSun1+13)=2),FebSun1+13,""))</f>
        <v>43505</v>
      </c>
      <c r="Q6" s="5">
        <f>IF(DAY(FebSun1)=1,IF(AND(YEAR(FebSun1+7)=CalendarYear,MONTH(FebSun1+7)=2),FebSun1+7,""),IF(AND(YEAR(FebSun1+14)=CalendarYear,MONTH(FebSun1+14)=2),FebSun1+14,""))</f>
        <v>43506</v>
      </c>
      <c r="R6" s="2"/>
      <c r="S6" s="8"/>
      <c r="T6" s="41"/>
      <c r="U6" s="40"/>
      <c r="V6" s="40"/>
      <c r="W6" s="40"/>
      <c r="X6" s="43"/>
      <c r="Z6" s="2"/>
      <c r="AH6" s="2"/>
      <c r="AP6" s="2"/>
    </row>
    <row r="7" spans="1:42" ht="15" customHeight="1" x14ac:dyDescent="0.3">
      <c r="A7" s="39"/>
      <c r="B7" s="2"/>
      <c r="C7" s="5">
        <f>IF(DAY(JanSun1)=1,IF(AND(YEAR(JanSun1+8)=CalendarYear,MONTH(JanSun1+8)=1),JanSun1+8,""),IF(AND(YEAR(JanSun1+15)=CalendarYear,MONTH(JanSun1+15)=1),JanSun1+15,""))</f>
        <v>43479</v>
      </c>
      <c r="D7" s="5">
        <f>IF(DAY(JanSun1)=1,IF(AND(YEAR(JanSun1+9)=CalendarYear,MONTH(JanSun1+9)=1),JanSun1+9,""),IF(AND(YEAR(JanSun1+16)=CalendarYear,MONTH(JanSun1+16)=1),JanSun1+16,""))</f>
        <v>43480</v>
      </c>
      <c r="E7" s="5">
        <f>IF(DAY(JanSun1)=1,IF(AND(YEAR(JanSun1+10)=CalendarYear,MONTH(JanSun1+10)=1),JanSun1+10,""),IF(AND(YEAR(JanSun1+17)=CalendarYear,MONTH(JanSun1+17)=1),JanSun1+17,""))</f>
        <v>43481</v>
      </c>
      <c r="F7" s="5">
        <f>IF(DAY(JanSun1)=1,IF(AND(YEAR(JanSun1+11)=CalendarYear,MONTH(JanSun1+11)=1),JanSun1+11,""),IF(AND(YEAR(JanSun1+18)=CalendarYear,MONTH(JanSun1+18)=1),JanSun1+18,""))</f>
        <v>43482</v>
      </c>
      <c r="G7" s="5">
        <f>IF(DAY(JanSun1)=1,IF(AND(YEAR(JanSun1+12)=CalendarYear,MONTH(JanSun1+12)=1),JanSun1+12,""),IF(AND(YEAR(JanSun1+19)=CalendarYear,MONTH(JanSun1+19)=1),JanSun1+19,""))</f>
        <v>43483</v>
      </c>
      <c r="H7" s="5">
        <f>IF(DAY(JanSun1)=1,IF(AND(YEAR(JanSun1+13)=CalendarYear,MONTH(JanSun1+13)=1),JanSun1+13,""),IF(AND(YEAR(JanSun1+20)=CalendarYear,MONTH(JanSun1+20)=1),JanSun1+20,""))</f>
        <v>43484</v>
      </c>
      <c r="I7" s="5">
        <f>IF(DAY(JanSun1)=1,IF(AND(YEAR(JanSun1+14)=CalendarYear,MONTH(JanSun1+14)=1),JanSun1+14,""),IF(AND(YEAR(JanSun1+21)=CalendarYear,MONTH(JanSun1+21)=1),JanSun1+21,""))</f>
        <v>43485</v>
      </c>
      <c r="J7" s="5"/>
      <c r="K7" s="5">
        <f>IF(DAY(FebSun1)=1,IF(AND(YEAR(FebSun1+8)=CalendarYear,MONTH(FebSun1+8)=2),FebSun1+8,""),IF(AND(YEAR(FebSun1+15)=CalendarYear,MONTH(FebSun1+15)=2),FebSun1+15,""))</f>
        <v>43507</v>
      </c>
      <c r="L7" s="5">
        <f>IF(DAY(FebSun1)=1,IF(AND(YEAR(FebSun1+9)=CalendarYear,MONTH(FebSun1+9)=2),FebSun1+9,""),IF(AND(YEAR(FebSun1+16)=CalendarYear,MONTH(FebSun1+16)=2),FebSun1+16,""))</f>
        <v>43508</v>
      </c>
      <c r="M7" s="5">
        <f>IF(DAY(FebSun1)=1,IF(AND(YEAR(FebSun1+10)=CalendarYear,MONTH(FebSun1+10)=2),FebSun1+10,""),IF(AND(YEAR(FebSun1+17)=CalendarYear,MONTH(FebSun1+17)=2),FebSun1+17,""))</f>
        <v>43509</v>
      </c>
      <c r="N7" s="5">
        <f>IF(DAY(FebSun1)=1,IF(AND(YEAR(FebSun1+11)=CalendarYear,MONTH(FebSun1+11)=2),FebSun1+11,""),IF(AND(YEAR(FebSun1+18)=CalendarYear,MONTH(FebSun1+18)=2),FebSun1+18,""))</f>
        <v>43510</v>
      </c>
      <c r="O7" s="18">
        <f>IF(DAY(FebSun1)=1,IF(AND(YEAR(FebSun1+12)=CalendarYear,MONTH(FebSun1+12)=2),FebSun1+12,""),IF(AND(YEAR(FebSun1+19)=CalendarYear,MONTH(FebSun1+19)=2),FebSun1+19,""))</f>
        <v>43511</v>
      </c>
      <c r="P7" s="18">
        <f>IF(DAY(FebSun1)=1,IF(AND(YEAR(FebSun1+13)=CalendarYear,MONTH(FebSun1+13)=2),FebSun1+13,""),IF(AND(YEAR(FebSun1+20)=CalendarYear,MONTH(FebSun1+20)=2),FebSun1+20,""))</f>
        <v>43512</v>
      </c>
      <c r="Q7" s="18">
        <f>IF(DAY(FebSun1)=1,IF(AND(YEAR(FebSun1+14)=CalendarYear,MONTH(FebSun1+14)=2),FebSun1+14,""),IF(AND(YEAR(FebSun1+21)=CalendarYear,MONTH(FebSun1+21)=2),FebSun1+21,""))</f>
        <v>43513</v>
      </c>
      <c r="R7" s="2"/>
      <c r="S7" s="8"/>
      <c r="T7" s="41"/>
      <c r="U7" s="15" t="s">
        <v>18</v>
      </c>
      <c r="V7" s="40"/>
      <c r="W7" s="40"/>
      <c r="X7" s="43"/>
      <c r="Z7" s="2"/>
      <c r="AH7" s="2"/>
      <c r="AP7" s="2"/>
    </row>
    <row r="8" spans="1:42" ht="15" customHeight="1" x14ac:dyDescent="0.3">
      <c r="A8" s="39"/>
      <c r="B8" s="2"/>
      <c r="C8" s="5">
        <f>IF(DAY(JanSun1)=1,IF(AND(YEAR(JanSun1+15)=CalendarYear,MONTH(JanSun1+15)=1),JanSun1+15,""),IF(AND(YEAR(JanSun1+22)=CalendarYear,MONTH(JanSun1+22)=1),JanSun1+22,""))</f>
        <v>43486</v>
      </c>
      <c r="D8" s="5">
        <f>IF(DAY(JanSun1)=1,IF(AND(YEAR(JanSun1+16)=CalendarYear,MONTH(JanSun1+16)=1),JanSun1+16,""),IF(AND(YEAR(JanSun1+23)=CalendarYear,MONTH(JanSun1+23)=1),JanSun1+23,""))</f>
        <v>43487</v>
      </c>
      <c r="E8" s="5">
        <f>IF(DAY(JanSun1)=1,IF(AND(YEAR(JanSun1+17)=CalendarYear,MONTH(JanSun1+17)=1),JanSun1+17,""),IF(AND(YEAR(JanSun1+24)=CalendarYear,MONTH(JanSun1+24)=1),JanSun1+24,""))</f>
        <v>43488</v>
      </c>
      <c r="F8" s="5">
        <f>IF(DAY(JanSun1)=1,IF(AND(YEAR(JanSun1+18)=CalendarYear,MONTH(JanSun1+18)=1),JanSun1+18,""),IF(AND(YEAR(JanSun1+25)=CalendarYear,MONTH(JanSun1+25)=1),JanSun1+25,""))</f>
        <v>43489</v>
      </c>
      <c r="G8" s="5">
        <f>IF(DAY(JanSun1)=1,IF(AND(YEAR(JanSun1+19)=CalendarYear,MONTH(JanSun1+19)=1),JanSun1+19,""),IF(AND(YEAR(JanSun1+26)=CalendarYear,MONTH(JanSun1+26)=1),JanSun1+26,""))</f>
        <v>43490</v>
      </c>
      <c r="H8" s="5">
        <f>IF(DAY(JanSun1)=1,IF(AND(YEAR(JanSun1+20)=CalendarYear,MONTH(JanSun1+20)=1),JanSun1+20,""),IF(AND(YEAR(JanSun1+27)=CalendarYear,MONTH(JanSun1+27)=1),JanSun1+27,""))</f>
        <v>43491</v>
      </c>
      <c r="I8" s="5">
        <f>IF(DAY(JanSun1)=1,IF(AND(YEAR(JanSun1+21)=CalendarYear,MONTH(JanSun1+21)=1),JanSun1+21,""),IF(AND(YEAR(JanSun1+28)=CalendarYear,MONTH(JanSun1+28)=1),JanSun1+28,""))</f>
        <v>43492</v>
      </c>
      <c r="J8" s="5"/>
      <c r="K8" s="14">
        <f>IF(DAY(FebSun1)=1,IF(AND(YEAR(FebSun1+15)=CalendarYear,MONTH(FebSun1+15)=2),FebSun1+15,""),IF(AND(YEAR(FebSun1+22)=CalendarYear,MONTH(FebSun1+22)=2),FebSun1+22,""))</f>
        <v>43514</v>
      </c>
      <c r="L8" s="5">
        <f>IF(DAY(FebSun1)=1,IF(AND(YEAR(FebSun1+16)=CalendarYear,MONTH(FebSun1+16)=2),FebSun1+16,""),IF(AND(YEAR(FebSun1+23)=CalendarYear,MONTH(FebSun1+23)=2),FebSun1+23,""))</f>
        <v>43515</v>
      </c>
      <c r="M8" s="5">
        <f>IF(DAY(FebSun1)=1,IF(AND(YEAR(FebSun1+17)=CalendarYear,MONTH(FebSun1+17)=2),FebSun1+17,""),IF(AND(YEAR(FebSun1+24)=CalendarYear,MONTH(FebSun1+24)=2),FebSun1+24,""))</f>
        <v>43516</v>
      </c>
      <c r="N8" s="5">
        <f>IF(DAY(FebSun1)=1,IF(AND(YEAR(FebSun1+18)=CalendarYear,MONTH(FebSun1+18)=2),FebSun1+18,""),IF(AND(YEAR(FebSun1+25)=CalendarYear,MONTH(FebSun1+25)=2),FebSun1+25,""))</f>
        <v>43517</v>
      </c>
      <c r="O8" s="5">
        <f>IF(DAY(FebSun1)=1,IF(AND(YEAR(FebSun1+19)=CalendarYear,MONTH(FebSun1+19)=2),FebSun1+19,""),IF(AND(YEAR(FebSun1+26)=CalendarYear,MONTH(FebSun1+26)=2),FebSun1+26,""))</f>
        <v>43518</v>
      </c>
      <c r="P8" s="14">
        <f>IF(DAY(FebSun1)=1,IF(AND(YEAR(FebSun1+20)=CalendarYear,MONTH(FebSun1+20)=2),FebSun1+20,""),IF(AND(YEAR(FebSun1+27)=CalendarYear,MONTH(FebSun1+27)=2),FebSun1+27,""))</f>
        <v>43519</v>
      </c>
      <c r="Q8" s="14">
        <f>IF(DAY(FebSun1)=1,IF(AND(YEAR(FebSun1+21)=CalendarYear,MONTH(FebSun1+21)=2),FebSun1+21,""),IF(AND(YEAR(FebSun1+28)=CalendarYear,MONTH(FebSun1+28)=2),FebSun1+28,""))</f>
        <v>43520</v>
      </c>
      <c r="R8" s="2"/>
      <c r="S8" s="8"/>
      <c r="T8" s="41"/>
      <c r="U8" s="20" t="s">
        <v>55</v>
      </c>
      <c r="V8" s="40"/>
      <c r="W8" s="40"/>
      <c r="X8" s="43"/>
      <c r="Z8" s="2"/>
      <c r="AH8" s="2"/>
      <c r="AP8" s="2"/>
    </row>
    <row r="9" spans="1:42" ht="15" customHeight="1" x14ac:dyDescent="0.2">
      <c r="A9" s="39"/>
      <c r="B9" s="2"/>
      <c r="C9" s="5">
        <f>IF(DAY(JanSun1)=1,IF(AND(YEAR(JanSun1+22)=CalendarYear,MONTH(JanSun1+22)=1),JanSun1+22,""),IF(AND(YEAR(JanSun1+29)=CalendarYear,MONTH(JanSun1+29)=1),JanSun1+29,""))</f>
        <v>43493</v>
      </c>
      <c r="D9" s="5">
        <f>IF(DAY(JanSun1)=1,IF(AND(YEAR(JanSun1+23)=CalendarYear,MONTH(JanSun1+23)=1),JanSun1+23,""),IF(AND(YEAR(JanSun1+30)=CalendarYear,MONTH(JanSun1+30)=1),JanSun1+30,""))</f>
        <v>43494</v>
      </c>
      <c r="E9" s="5">
        <f>IF(DAY(JanSun1)=1,IF(AND(YEAR(JanSun1+24)=CalendarYear,MONTH(JanSun1+24)=1),JanSun1+24,""),IF(AND(YEAR(JanSun1+31)=CalendarYear,MONTH(JanSun1+31)=1),JanSun1+31,""))</f>
        <v>43495</v>
      </c>
      <c r="F9" s="5">
        <f>IF(DAY(JanSun1)=1,IF(AND(YEAR(JanSun1+25)=CalendarYear,MONTH(JanSun1+25)=1),JanSun1+25,""),IF(AND(YEAR(JanSun1+32)=CalendarYear,MONTH(JanSun1+32)=1),JanSun1+32,""))</f>
        <v>43496</v>
      </c>
      <c r="G9" s="5" t="str">
        <f>IF(DAY(JanSun1)=1,IF(AND(YEAR(JanSun1+26)=CalendarYear,MONTH(JanSun1+26)=1),JanSun1+26,""),IF(AND(YEAR(JanSun1+33)=CalendarYear,MONTH(JanSun1+33)=1),JanSun1+33,""))</f>
        <v/>
      </c>
      <c r="H9" s="5" t="str">
        <f>IF(DAY(JanSun1)=1,IF(AND(YEAR(JanSun1+27)=CalendarYear,MONTH(JanSun1+27)=1),JanSun1+27,""),IF(AND(YEAR(JanSun1+34)=CalendarYear,MONTH(JanSun1+34)=1),JanSun1+34,""))</f>
        <v/>
      </c>
      <c r="I9" s="5" t="str">
        <f>IF(DAY(JanSun1)=1,IF(AND(YEAR(JanSun1+28)=CalendarYear,MONTH(JanSun1+28)=1),JanSun1+28,""),IF(AND(YEAR(JanSun1+35)=CalendarYear,MONTH(JanSun1+35)=1),JanSun1+35,""))</f>
        <v/>
      </c>
      <c r="J9" s="5"/>
      <c r="K9" s="5">
        <f>IF(DAY(FebSun1)=1,IF(AND(YEAR(FebSun1+22)=CalendarYear,MONTH(FebSun1+22)=2),FebSun1+22,""),IF(AND(YEAR(FebSun1+29)=CalendarYear,MONTH(FebSun1+29)=2),FebSun1+29,""))</f>
        <v>43521</v>
      </c>
      <c r="L9" s="5">
        <f>IF(DAY(FebSun1)=1,IF(AND(YEAR(FebSun1+23)=CalendarYear,MONTH(FebSun1+23)=2),FebSun1+23,""),IF(AND(YEAR(FebSun1+30)=CalendarYear,MONTH(FebSun1+30)=2),FebSun1+30,""))</f>
        <v>43522</v>
      </c>
      <c r="M9" s="5">
        <f>IF(DAY(FebSun1)=1,IF(AND(YEAR(FebSun1+24)=CalendarYear,MONTH(FebSun1+24)=2),FebSun1+24,""),IF(AND(YEAR(FebSun1+31)=CalendarYear,MONTH(FebSun1+31)=2),FebSun1+31,""))</f>
        <v>43523</v>
      </c>
      <c r="N9" s="5">
        <f>IF(DAY(FebSun1)=1,IF(AND(YEAR(FebSun1+25)=CalendarYear,MONTH(FebSun1+25)=2),FebSun1+25,""),IF(AND(YEAR(FebSun1+32)=CalendarYear,MONTH(FebSun1+32)=2),FebSun1+32,""))</f>
        <v>43524</v>
      </c>
      <c r="O9" s="5" t="str">
        <f>IF(DAY(FebSun1)=1,IF(AND(YEAR(FebSun1+26)=CalendarYear,MONTH(FebSun1+26)=2),FebSun1+26,""),IF(AND(YEAR(FebSun1+33)=CalendarYear,MONTH(FebSun1+33)=2),FebSun1+33,""))</f>
        <v/>
      </c>
      <c r="P9" s="5" t="str">
        <f>IF(DAY(FebSun1)=1,IF(AND(YEAR(FebSun1+27)=CalendarYear,MONTH(FebSun1+27)=2),FebSun1+27,""),IF(AND(YEAR(FebSun1+34)=CalendarYear,MONTH(FebSun1+34)=2),FebSun1+34,""))</f>
        <v/>
      </c>
      <c r="Q9" s="5" t="str">
        <f>IF(DAY(FebSun1)=1,IF(AND(YEAR(FebSun1+28)=CalendarYear,MONTH(FebSun1+28)=2),FebSun1+28,""),IF(AND(YEAR(FebSun1+35)=CalendarYear,MONTH(FebSun1+35)=2),FebSun1+35,""))</f>
        <v/>
      </c>
      <c r="R9" s="2"/>
      <c r="S9" s="8"/>
      <c r="T9" s="41"/>
      <c r="U9"/>
      <c r="V9" s="40"/>
      <c r="W9" s="40"/>
      <c r="X9" s="43"/>
      <c r="Z9" s="2"/>
      <c r="AH9" s="2"/>
      <c r="AP9" s="2"/>
    </row>
    <row r="10" spans="1:42" ht="15" customHeight="1" x14ac:dyDescent="0.2">
      <c r="A10" s="39"/>
      <c r="B10" s="2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2"/>
      <c r="S10" s="8"/>
      <c r="T10" s="41"/>
      <c r="U10" s="40"/>
      <c r="V10" s="40"/>
      <c r="W10" s="40"/>
      <c r="X10" s="43"/>
      <c r="Z10" s="2"/>
      <c r="AH10" s="2"/>
      <c r="AP10" s="2"/>
    </row>
    <row r="11" spans="1:42" ht="15" customHeight="1" x14ac:dyDescent="0.3">
      <c r="A11" s="39"/>
      <c r="B11" s="2"/>
      <c r="C11" s="7" t="s">
        <v>7</v>
      </c>
      <c r="D11" s="6"/>
      <c r="E11" s="6"/>
      <c r="F11" s="6"/>
      <c r="G11" s="6"/>
      <c r="H11" s="6"/>
      <c r="I11" s="6"/>
      <c r="J11" s="3"/>
      <c r="K11" s="7" t="s">
        <v>8</v>
      </c>
      <c r="L11" s="6"/>
      <c r="M11" s="6"/>
      <c r="N11" s="6"/>
      <c r="O11" s="6"/>
      <c r="P11" s="6"/>
      <c r="Q11" s="6"/>
      <c r="R11" s="2"/>
      <c r="S11" s="9"/>
      <c r="T11" s="41"/>
      <c r="U11" s="15" t="s">
        <v>7</v>
      </c>
      <c r="V11" s="3"/>
      <c r="W11" s="3"/>
      <c r="X11" s="46"/>
      <c r="Y11" s="3"/>
      <c r="Z11" s="2"/>
      <c r="AA11" s="3"/>
      <c r="AB11" s="3"/>
      <c r="AC11" s="3"/>
      <c r="AD11" s="3"/>
      <c r="AE11" s="3"/>
      <c r="AF11" s="3"/>
      <c r="AG11" s="3"/>
      <c r="AH11" s="2"/>
      <c r="AI11" s="3"/>
      <c r="AJ11" s="3"/>
      <c r="AK11" s="3"/>
      <c r="AL11" s="3"/>
      <c r="AM11" s="3"/>
      <c r="AN11" s="3"/>
      <c r="AO11" s="3"/>
      <c r="AP11" s="2"/>
    </row>
    <row r="12" spans="1:42" ht="15" customHeight="1" x14ac:dyDescent="0.3">
      <c r="A12" s="39"/>
      <c r="B12" s="2"/>
      <c r="C12" s="61" t="s">
        <v>1</v>
      </c>
      <c r="D12" s="61" t="s">
        <v>2</v>
      </c>
      <c r="E12" s="61" t="s">
        <v>3</v>
      </c>
      <c r="F12" s="61" t="s">
        <v>2</v>
      </c>
      <c r="G12" s="61" t="s">
        <v>4</v>
      </c>
      <c r="H12" s="61" t="s">
        <v>0</v>
      </c>
      <c r="I12" s="61" t="s">
        <v>0</v>
      </c>
      <c r="J12" s="63"/>
      <c r="K12" s="61" t="s">
        <v>1</v>
      </c>
      <c r="L12" s="61" t="s">
        <v>2</v>
      </c>
      <c r="M12" s="61" t="s">
        <v>3</v>
      </c>
      <c r="N12" s="61" t="s">
        <v>2</v>
      </c>
      <c r="O12" s="61" t="s">
        <v>4</v>
      </c>
      <c r="P12" s="61" t="s">
        <v>0</v>
      </c>
      <c r="Q12" s="61" t="s">
        <v>0</v>
      </c>
      <c r="R12" s="2"/>
      <c r="S12" s="8"/>
      <c r="T12" s="41"/>
      <c r="U12"/>
      <c r="V12" s="40"/>
      <c r="W12" s="40"/>
      <c r="X12" s="43"/>
      <c r="Z12" s="2"/>
      <c r="AH12" s="2"/>
      <c r="AP12" s="2"/>
    </row>
    <row r="13" spans="1:42" ht="15" customHeight="1" x14ac:dyDescent="0.2">
      <c r="A13" s="39"/>
      <c r="B13" s="2"/>
      <c r="C13" s="5" t="str">
        <f>IF(DAY(MarSun1)=1,"",IF(AND(YEAR(MarSun1+1)=CalendarYear,MONTH(MarSun1+1)=3),MarSun1+1,""))</f>
        <v/>
      </c>
      <c r="D13" s="5" t="str">
        <f>IF(DAY(MarSun1)=1,"",IF(AND(YEAR(MarSun1+2)=CalendarYear,MONTH(MarSun1+2)=3),MarSun1+2,""))</f>
        <v/>
      </c>
      <c r="E13" s="5" t="str">
        <f>IF(DAY(MarSun1)=1,"",IF(AND(YEAR(MarSun1+3)=CalendarYear,MONTH(MarSun1+3)=3),MarSun1+3,""))</f>
        <v/>
      </c>
      <c r="F13" s="5" t="str">
        <f>IF(DAY(MarSun1)=1,"",IF(AND(YEAR(MarSun1+4)=CalendarYear,MONTH(MarSun1+4)=3),MarSun1+4,""))</f>
        <v/>
      </c>
      <c r="G13" s="5">
        <f>IF(DAY(MarSun1)=1,"",IF(AND(YEAR(MarSun1+5)=CalendarYear,MONTH(MarSun1+5)=3),MarSun1+5,""))</f>
        <v>43525</v>
      </c>
      <c r="H13" s="5">
        <f>IF(DAY(MarSun1)=1,"",IF(AND(YEAR(MarSun1+6)=CalendarYear,MONTH(MarSun1+6)=3),MarSun1+6,""))</f>
        <v>43526</v>
      </c>
      <c r="I13" s="14">
        <f>IF(DAY(MarSun1)=1,IF(AND(YEAR(MarSun1)=CalendarYear,MONTH(MarSun1)=3),MarSun1,""),IF(AND(YEAR(MarSun1+7)=CalendarYear,MONTH(MarSun1+7)=3),MarSun1+7,""))</f>
        <v>43527</v>
      </c>
      <c r="J13" s="4"/>
      <c r="K13" s="5">
        <f>IF(DAY(AprSun1)=1,"",IF(AND(YEAR(AprSun1+1)=CalendarYear,MONTH(AprSun1+1)=4),AprSun1+1,""))</f>
        <v>43556</v>
      </c>
      <c r="L13" s="5">
        <f>IF(DAY(AprSun1)=1,"",IF(AND(YEAR(AprSun1+2)=CalendarYear,MONTH(AprSun1+2)=4),AprSun1+2,""))</f>
        <v>43557</v>
      </c>
      <c r="M13" s="5">
        <f>IF(DAY(AprSun1)=1,"",IF(AND(YEAR(AprSun1+3)=CalendarYear,MONTH(AprSun1+3)=4),AprSun1+3,""))</f>
        <v>43558</v>
      </c>
      <c r="N13" s="5">
        <f>IF(DAY(AprSun1)=1,"",IF(AND(YEAR(AprSun1+4)=CalendarYear,MONTH(AprSun1+4)=4),AprSun1+4,""))</f>
        <v>43559</v>
      </c>
      <c r="O13" s="5">
        <f>IF(DAY(AprSun1)=1,"",IF(AND(YEAR(AprSun1+5)=CalendarYear,MONTH(AprSun1+5)=4),AprSun1+5,""))</f>
        <v>43560</v>
      </c>
      <c r="P13" s="5">
        <f>IF(DAY(AprSun1)=1,"",IF(AND(YEAR(AprSun1+6)=CalendarYear,MONTH(AprSun1+6)=4),AprSun1+6,""))</f>
        <v>43561</v>
      </c>
      <c r="Q13" s="5">
        <f>IF(DAY(AprSun1)=1,IF(AND(YEAR(AprSun1)=CalendarYear,MONTH(AprSun1)=4),AprSun1,""),IF(AND(YEAR(AprSun1+7)=CalendarYear,MONTH(AprSun1+7)=4),AprSun1+7,""))</f>
        <v>43562</v>
      </c>
      <c r="R13" s="2"/>
      <c r="S13" s="8"/>
      <c r="T13" s="41"/>
      <c r="U13" s="40"/>
      <c r="V13" s="40"/>
      <c r="W13" s="40"/>
      <c r="X13" s="43"/>
      <c r="Z13" s="2"/>
      <c r="AH13" s="2"/>
      <c r="AP13" s="2"/>
    </row>
    <row r="14" spans="1:42" ht="15" customHeight="1" x14ac:dyDescent="0.3">
      <c r="A14" s="39"/>
      <c r="B14" s="2"/>
      <c r="C14" s="5">
        <f>IF(DAY(MarSun1)=1,IF(AND(YEAR(MarSun1+1)=CalendarYear,MONTH(MarSun1+1)=3),MarSun1+1,""),IF(AND(YEAR(MarSun1+8)=CalendarYear,MONTH(MarSun1+8)=3),MarSun1+8,""))</f>
        <v>43528</v>
      </c>
      <c r="D14" s="5">
        <f>IF(DAY(MarSun1)=1,IF(AND(YEAR(MarSun1+2)=CalendarYear,MONTH(MarSun1+2)=3),MarSun1+2,""),IF(AND(YEAR(MarSun1+9)=CalendarYear,MONTH(MarSun1+9)=3),MarSun1+9,""))</f>
        <v>43529</v>
      </c>
      <c r="E14" s="5">
        <f>IF(DAY(MarSun1)=1,IF(AND(YEAR(MarSun1+3)=CalendarYear,MONTH(MarSun1+3)=3),MarSun1+3,""),IF(AND(YEAR(MarSun1+10)=CalendarYear,MONTH(MarSun1+10)=3),MarSun1+10,""))</f>
        <v>43530</v>
      </c>
      <c r="F14" s="5">
        <f>IF(DAY(MarSun1)=1,IF(AND(YEAR(MarSun1+4)=CalendarYear,MONTH(MarSun1+4)=3),MarSun1+4,""),IF(AND(YEAR(MarSun1+11)=CalendarYear,MONTH(MarSun1+11)=3),MarSun1+11,""))</f>
        <v>43531</v>
      </c>
      <c r="G14" s="5">
        <f>IF(DAY(MarSun1)=1,IF(AND(YEAR(MarSun1+5)=CalendarYear,MONTH(MarSun1+5)=3),MarSun1+5,""),IF(AND(YEAR(MarSun1+12)=CalendarYear,MONTH(MarSun1+12)=3),MarSun1+12,""))</f>
        <v>43532</v>
      </c>
      <c r="H14" s="5">
        <f>IF(DAY(MarSun1)=1,IF(AND(YEAR(MarSun1+6)=CalendarYear,MONTH(MarSun1+6)=3),MarSun1+6,""),IF(AND(YEAR(MarSun1+13)=CalendarYear,MONTH(MarSun1+13)=3),MarSun1+13,""))</f>
        <v>43533</v>
      </c>
      <c r="I14" s="5">
        <f>IF(DAY(MarSun1)=1,IF(AND(YEAR(MarSun1+7)=CalendarYear,MONTH(MarSun1+7)=3),MarSun1+7,""),IF(AND(YEAR(MarSun1+14)=CalendarYear,MONTH(MarSun1+14)=3),MarSun1+14,""))</f>
        <v>43534</v>
      </c>
      <c r="J14" s="5"/>
      <c r="K14" s="5">
        <f>IF(DAY(AprSun1)=1,IF(AND(YEAR(AprSun1+1)=CalendarYear,MONTH(AprSun1+1)=4),AprSun1+1,""),IF(AND(YEAR(AprSun1+8)=CalendarYear,MONTH(AprSun1+8)=4),AprSun1+8,""))</f>
        <v>43563</v>
      </c>
      <c r="L14" s="5">
        <f>IF(DAY(AprSun1)=1,IF(AND(YEAR(AprSun1+2)=CalendarYear,MONTH(AprSun1+2)=4),AprSun1+2,""),IF(AND(YEAR(AprSun1+9)=CalendarYear,MONTH(AprSun1+9)=4),AprSun1+9,""))</f>
        <v>43564</v>
      </c>
      <c r="M14" s="5">
        <f>IF(DAY(AprSun1)=1,IF(AND(YEAR(AprSun1+3)=CalendarYear,MONTH(AprSun1+3)=4),AprSun1+3,""),IF(AND(YEAR(AprSun1+10)=CalendarYear,MONTH(AprSun1+10)=4),AprSun1+10,""))</f>
        <v>43565</v>
      </c>
      <c r="N14" s="5">
        <f>IF(DAY(AprSun1)=1,IF(AND(YEAR(AprSun1+4)=CalendarYear,MONTH(AprSun1+4)=4),AprSun1+4,""),IF(AND(YEAR(AprSun1+11)=CalendarYear,MONTH(AprSun1+11)=4),AprSun1+11,""))</f>
        <v>43566</v>
      </c>
      <c r="O14" s="5">
        <f>IF(DAY(AprSun1)=1,IF(AND(YEAR(AprSun1+5)=CalendarYear,MONTH(AprSun1+5)=4),AprSun1+5,""),IF(AND(YEAR(AprSun1+12)=CalendarYear,MONTH(AprSun1+12)=4),AprSun1+12,""))</f>
        <v>43567</v>
      </c>
      <c r="P14" s="5">
        <f>IF(DAY(AprSun1)=1,IF(AND(YEAR(AprSun1+6)=CalendarYear,MONTH(AprSun1+6)=4),AprSun1+6,""),IF(AND(YEAR(AprSun1+13)=CalendarYear,MONTH(AprSun1+13)=4),AprSun1+13,""))</f>
        <v>43568</v>
      </c>
      <c r="Q14" s="5">
        <f>IF(DAY(AprSun1)=1,IF(AND(YEAR(AprSun1+7)=CalendarYear,MONTH(AprSun1+7)=4),AprSun1+7,""),IF(AND(YEAR(AprSun1+14)=CalendarYear,MONTH(AprSun1+14)=4),AprSun1+14,""))</f>
        <v>43569</v>
      </c>
      <c r="R14" s="2"/>
      <c r="S14" s="8"/>
      <c r="T14" s="41"/>
      <c r="U14" s="15" t="s">
        <v>8</v>
      </c>
      <c r="V14" s="40"/>
      <c r="W14" s="40"/>
      <c r="X14" s="43"/>
      <c r="Z14" s="2"/>
      <c r="AH14" s="2"/>
      <c r="AP14" s="2"/>
    </row>
    <row r="15" spans="1:42" ht="15" customHeight="1" x14ac:dyDescent="0.3">
      <c r="A15" s="39"/>
      <c r="B15" s="2"/>
      <c r="C15" s="5">
        <f>IF(DAY(MarSun1)=1,IF(AND(YEAR(MarSun1+8)=CalendarYear,MONTH(MarSun1+8)=3),MarSun1+8,""),IF(AND(YEAR(MarSun1+15)=CalendarYear,MONTH(MarSun1+15)=3),MarSun1+15,""))</f>
        <v>43535</v>
      </c>
      <c r="D15" s="5">
        <f>IF(DAY(MarSun1)=1,IF(AND(YEAR(MarSun1+9)=CalendarYear,MONTH(MarSun1+9)=3),MarSun1+9,""),IF(AND(YEAR(MarSun1+16)=CalendarYear,MONTH(MarSun1+16)=3),MarSun1+16,""))</f>
        <v>43536</v>
      </c>
      <c r="E15" s="5">
        <f>IF(DAY(MarSun1)=1,IF(AND(YEAR(MarSun1+10)=CalendarYear,MONTH(MarSun1+10)=3),MarSun1+10,""),IF(AND(YEAR(MarSun1+17)=CalendarYear,MONTH(MarSun1+17)=3),MarSun1+17,""))</f>
        <v>43537</v>
      </c>
      <c r="F15" s="5">
        <f>IF(DAY(MarSun1)=1,IF(AND(YEAR(MarSun1+11)=CalendarYear,MONTH(MarSun1+11)=3),MarSun1+11,""),IF(AND(YEAR(MarSun1+18)=CalendarYear,MONTH(MarSun1+18)=3),MarSun1+18,""))</f>
        <v>43538</v>
      </c>
      <c r="G15" s="5">
        <f>IF(DAY(MarSun1)=1,IF(AND(YEAR(MarSun1+12)=CalendarYear,MONTH(MarSun1+12)=3),MarSun1+12,""),IF(AND(YEAR(MarSun1+19)=CalendarYear,MONTH(MarSun1+19)=3),MarSun1+19,""))</f>
        <v>43539</v>
      </c>
      <c r="H15" s="5">
        <f>IF(DAY(MarSun1)=1,IF(AND(YEAR(MarSun1+13)=CalendarYear,MONTH(MarSun1+13)=3),MarSun1+13,""),IF(AND(YEAR(MarSun1+20)=CalendarYear,MONTH(MarSun1+20)=3),MarSun1+20,""))</f>
        <v>43540</v>
      </c>
      <c r="I15" s="5">
        <f>IF(DAY(MarSun1)=1,IF(AND(YEAR(MarSun1+14)=CalendarYear,MONTH(MarSun1+14)=3),MarSun1+14,""),IF(AND(YEAR(MarSun1+21)=CalendarYear,MONTH(MarSun1+21)=3),MarSun1+21,""))</f>
        <v>43541</v>
      </c>
      <c r="J15" s="5"/>
      <c r="K15" s="5">
        <f>IF(DAY(AprSun1)=1,IF(AND(YEAR(AprSun1+8)=CalendarYear,MONTH(AprSun1+8)=4),AprSun1+8,""),IF(AND(YEAR(AprSun1+15)=CalendarYear,MONTH(AprSun1+15)=4),AprSun1+15,""))</f>
        <v>43570</v>
      </c>
      <c r="L15" s="5">
        <f>IF(DAY(AprSun1)=1,IF(AND(YEAR(AprSun1+9)=CalendarYear,MONTH(AprSun1+9)=4),AprSun1+9,""),IF(AND(YEAR(AprSun1+16)=CalendarYear,MONTH(AprSun1+16)=4),AprSun1+16,""))</f>
        <v>43571</v>
      </c>
      <c r="M15" s="5">
        <f>IF(DAY(AprSun1)=1,IF(AND(YEAR(AprSun1+10)=CalendarYear,MONTH(AprSun1+10)=4),AprSun1+10,""),IF(AND(YEAR(AprSun1+17)=CalendarYear,MONTH(AprSun1+17)=4),AprSun1+17,""))</f>
        <v>43572</v>
      </c>
      <c r="N15" s="5">
        <f>IF(DAY(AprSun1)=1,IF(AND(YEAR(AprSun1+11)=CalendarYear,MONTH(AprSun1+11)=4),AprSun1+11,""),IF(AND(YEAR(AprSun1+18)=CalendarYear,MONTH(AprSun1+18)=4),AprSun1+18,""))</f>
        <v>43573</v>
      </c>
      <c r="O15" s="5">
        <f>IF(DAY(AprSun1)=1,IF(AND(YEAR(AprSun1+12)=CalendarYear,MONTH(AprSun1+12)=4),AprSun1+12,""),IF(AND(YEAR(AprSun1+19)=CalendarYear,MONTH(AprSun1+19)=4),AprSun1+19,""))</f>
        <v>43574</v>
      </c>
      <c r="P15" s="5">
        <f>IF(DAY(AprSun1)=1,IF(AND(YEAR(AprSun1+13)=CalendarYear,MONTH(AprSun1+13)=4),AprSun1+13,""),IF(AND(YEAR(AprSun1+20)=CalendarYear,MONTH(AprSun1+20)=4),AprSun1+20,""))</f>
        <v>43575</v>
      </c>
      <c r="Q15" s="5">
        <f>IF(DAY(AprSun1)=1,IF(AND(YEAR(AprSun1+14)=CalendarYear,MONTH(AprSun1+14)=4),AprSun1+14,""),IF(AND(YEAR(AprSun1+21)=CalendarYear,MONTH(AprSun1+21)=4),AprSun1+21,""))</f>
        <v>43576</v>
      </c>
      <c r="R15" s="2"/>
      <c r="S15" s="8"/>
      <c r="T15" s="41"/>
      <c r="U15" s="45" t="s">
        <v>75</v>
      </c>
      <c r="V15" s="40"/>
      <c r="W15" s="40"/>
      <c r="X15" s="43"/>
      <c r="Z15" s="2"/>
      <c r="AH15" s="2"/>
      <c r="AP15" s="2"/>
    </row>
    <row r="16" spans="1:42" ht="15" customHeight="1" x14ac:dyDescent="0.3">
      <c r="A16" s="39"/>
      <c r="B16" s="2"/>
      <c r="C16" s="5">
        <f>IF(DAY(MarSun1)=1,IF(AND(YEAR(MarSun1+15)=CalendarYear,MONTH(MarSun1+15)=3),MarSun1+15,""),IF(AND(YEAR(MarSun1+22)=CalendarYear,MONTH(MarSun1+22)=3),MarSun1+22,""))</f>
        <v>43542</v>
      </c>
      <c r="D16" s="5">
        <f>IF(DAY(MarSun1)=1,IF(AND(YEAR(MarSun1+16)=CalendarYear,MONTH(MarSun1+16)=3),MarSun1+16,""),IF(AND(YEAR(MarSun1+23)=CalendarYear,MONTH(MarSun1+23)=3),MarSun1+23,""))</f>
        <v>43543</v>
      </c>
      <c r="E16" s="5">
        <f>IF(DAY(MarSun1)=1,IF(AND(YEAR(MarSun1+17)=CalendarYear,MONTH(MarSun1+17)=3),MarSun1+17,""),IF(AND(YEAR(MarSun1+24)=CalendarYear,MONTH(MarSun1+24)=3),MarSun1+24,""))</f>
        <v>43544</v>
      </c>
      <c r="F16" s="5">
        <f>IF(DAY(MarSun1)=1,IF(AND(YEAR(MarSun1+18)=CalendarYear,MONTH(MarSun1+18)=3),MarSun1+18,""),IF(AND(YEAR(MarSun1+25)=CalendarYear,MONTH(MarSun1+25)=3),MarSun1+25,""))</f>
        <v>43545</v>
      </c>
      <c r="G16" s="5">
        <f>IF(DAY(MarSun1)=1,IF(AND(YEAR(MarSun1+19)=CalendarYear,MONTH(MarSun1+19)=3),MarSun1+19,""),IF(AND(YEAR(MarSun1+26)=CalendarYear,MONTH(MarSun1+26)=3),MarSun1+26,""))</f>
        <v>43546</v>
      </c>
      <c r="H16" s="5">
        <f>IF(DAY(MarSun1)=1,IF(AND(YEAR(MarSun1+20)=CalendarYear,MONTH(MarSun1+20)=3),MarSun1+20,""),IF(AND(YEAR(MarSun1+27)=CalendarYear,MONTH(MarSun1+27)=3),MarSun1+27,""))</f>
        <v>43547</v>
      </c>
      <c r="I16" s="5">
        <f>IF(DAY(MarSun1)=1,IF(AND(YEAR(MarSun1+21)=CalendarYear,MONTH(MarSun1+21)=3),MarSun1+21,""),IF(AND(YEAR(MarSun1+28)=CalendarYear,MONTH(MarSun1+28)=3),MarSun1+28,""))</f>
        <v>43548</v>
      </c>
      <c r="J16" s="5"/>
      <c r="K16" s="5">
        <f>IF(DAY(AprSun1)=1,IF(AND(YEAR(AprSun1+15)=CalendarYear,MONTH(AprSun1+15)=4),AprSun1+15,""),IF(AND(YEAR(AprSun1+22)=CalendarYear,MONTH(AprSun1+22)=4),AprSun1+22,""))</f>
        <v>43577</v>
      </c>
      <c r="L16" s="5">
        <f>IF(DAY(AprSun1)=1,IF(AND(YEAR(AprSun1+16)=CalendarYear,MONTH(AprSun1+16)=4),AprSun1+16,""),IF(AND(YEAR(AprSun1+23)=CalendarYear,MONTH(AprSun1+23)=4),AprSun1+23,""))</f>
        <v>43578</v>
      </c>
      <c r="M16" s="5">
        <f>IF(DAY(AprSun1)=1,IF(AND(YEAR(AprSun1+17)=CalendarYear,MONTH(AprSun1+17)=4),AprSun1+17,""),IF(AND(YEAR(AprSun1+24)=CalendarYear,MONTH(AprSun1+24)=4),AprSun1+24,""))</f>
        <v>43579</v>
      </c>
      <c r="N16" s="5">
        <f>IF(DAY(AprSun1)=1,IF(AND(YEAR(AprSun1+18)=CalendarYear,MONTH(AprSun1+18)=4),AprSun1+18,""),IF(AND(YEAR(AprSun1+25)=CalendarYear,MONTH(AprSun1+25)=4),AprSun1+25,""))</f>
        <v>43580</v>
      </c>
      <c r="O16" s="5">
        <f>IF(DAY(AprSun1)=1,IF(AND(YEAR(AprSun1+19)=CalendarYear,MONTH(AprSun1+19)=4),AprSun1+19,""),IF(AND(YEAR(AprSun1+26)=CalendarYear,MONTH(AprSun1+26)=4),AprSun1+26,""))</f>
        <v>43581</v>
      </c>
      <c r="P16" s="17">
        <f>IF(DAY(AprSun1)=1,IF(AND(YEAR(AprSun1+20)=CalendarYear,MONTH(AprSun1+20)=4),AprSun1+20,""),IF(AND(YEAR(AprSun1+27)=CalendarYear,MONTH(AprSun1+27)=4),AprSun1+27,""))</f>
        <v>43582</v>
      </c>
      <c r="Q16" s="5">
        <f>IF(DAY(AprSun1)=1,IF(AND(YEAR(AprSun1+21)=CalendarYear,MONTH(AprSun1+21)=4),AprSun1+21,""),IF(AND(YEAR(AprSun1+28)=CalendarYear,MONTH(AprSun1+28)=4),AprSun1+28,""))</f>
        <v>43583</v>
      </c>
      <c r="R16" s="2"/>
      <c r="S16" s="8"/>
      <c r="T16" s="41"/>
      <c r="U16" s="76" t="s">
        <v>74</v>
      </c>
      <c r="V16" s="40"/>
      <c r="W16" s="40"/>
      <c r="X16" s="43"/>
      <c r="Z16" s="2"/>
      <c r="AH16" s="2"/>
      <c r="AP16" s="2"/>
    </row>
    <row r="17" spans="1:42" ht="15" customHeight="1" x14ac:dyDescent="0.2">
      <c r="A17" s="39"/>
      <c r="B17" s="2"/>
      <c r="C17" s="5">
        <f>IF(DAY(MarSun1)=1,IF(AND(YEAR(MarSun1+22)=CalendarYear,MONTH(MarSun1+22)=3),MarSun1+22,""),IF(AND(YEAR(MarSun1+29)=CalendarYear,MONTH(MarSun1+29)=3),MarSun1+29,""))</f>
        <v>43549</v>
      </c>
      <c r="D17" s="5">
        <f>IF(DAY(MarSun1)=1,IF(AND(YEAR(MarSun1+23)=CalendarYear,MONTH(MarSun1+23)=3),MarSun1+23,""),IF(AND(YEAR(MarSun1+30)=CalendarYear,MONTH(MarSun1+30)=3),MarSun1+30,""))</f>
        <v>43550</v>
      </c>
      <c r="E17" s="5">
        <f>IF(DAY(MarSun1)=1,IF(AND(YEAR(MarSun1+24)=CalendarYear,MONTH(MarSun1+24)=3),MarSun1+24,""),IF(AND(YEAR(MarSun1+31)=CalendarYear,MONTH(MarSun1+31)=3),MarSun1+31,""))</f>
        <v>43551</v>
      </c>
      <c r="F17" s="5">
        <f>IF(DAY(MarSun1)=1,IF(AND(YEAR(MarSun1+25)=CalendarYear,MONTH(MarSun1+25)=3),MarSun1+25,""),IF(AND(YEAR(MarSun1+32)=CalendarYear,MONTH(MarSun1+32)=3),MarSun1+32,""))</f>
        <v>43552</v>
      </c>
      <c r="G17" s="5">
        <f>IF(DAY(MarSun1)=1,IF(AND(YEAR(MarSun1+26)=CalendarYear,MONTH(MarSun1+26)=3),MarSun1+26,""),IF(AND(YEAR(MarSun1+33)=CalendarYear,MONTH(MarSun1+33)=3),MarSun1+33,""))</f>
        <v>43553</v>
      </c>
      <c r="H17" s="5">
        <f>IF(DAY(MarSun1)=1,IF(AND(YEAR(MarSun1+27)=CalendarYear,MONTH(MarSun1+27)=3),MarSun1+27,""),IF(AND(YEAR(MarSun1+34)=CalendarYear,MONTH(MarSun1+34)=3),MarSun1+34,""))</f>
        <v>43554</v>
      </c>
      <c r="I17" s="5">
        <f>IF(DAY(MarSun1)=1,IF(AND(YEAR(MarSun1+28)=CalendarYear,MONTH(MarSun1+28)=3),MarSun1+28,""),IF(AND(YEAR(MarSun1+35)=CalendarYear,MONTH(MarSun1+35)=3),MarSun1+35,""))</f>
        <v>43555</v>
      </c>
      <c r="J17" s="5"/>
      <c r="K17" s="5">
        <f>IF(DAY(AprSun1)=1,IF(AND(YEAR(AprSun1+22)=CalendarYear,MONTH(AprSun1+22)=4),AprSun1+22,""),IF(AND(YEAR(AprSun1+29)=CalendarYear,MONTH(AprSun1+29)=4),AprSun1+29,""))</f>
        <v>43584</v>
      </c>
      <c r="L17" s="5">
        <f>IF(DAY(AprSun1)=1,IF(AND(YEAR(AprSun1+23)=CalendarYear,MONTH(AprSun1+23)=4),AprSun1+23,""),IF(AND(YEAR(AprSun1+30)=CalendarYear,MONTH(AprSun1+30)=4),AprSun1+30,""))</f>
        <v>43585</v>
      </c>
      <c r="M17" s="5" t="str">
        <f>IF(DAY(AprSun1)=1,IF(AND(YEAR(AprSun1+24)=CalendarYear,MONTH(AprSun1+24)=4),AprSun1+24,""),IF(AND(YEAR(AprSun1+31)=CalendarYear,MONTH(AprSun1+31)=4),AprSun1+31,""))</f>
        <v/>
      </c>
      <c r="N17" s="5" t="str">
        <f>IF(DAY(AprSun1)=1,IF(AND(YEAR(AprSun1+25)=CalendarYear,MONTH(AprSun1+25)=4),AprSun1+25,""),IF(AND(YEAR(AprSun1+32)=CalendarYear,MONTH(AprSun1+32)=4),AprSun1+32,""))</f>
        <v/>
      </c>
      <c r="O17" s="5" t="str">
        <f>IF(DAY(AprSun1)=1,IF(AND(YEAR(AprSun1+26)=CalendarYear,MONTH(AprSun1+26)=4),AprSun1+26,""),IF(AND(YEAR(AprSun1+33)=CalendarYear,MONTH(AprSun1+33)=4),AprSun1+33,""))</f>
        <v/>
      </c>
      <c r="P17" s="14" t="str">
        <f>IF(DAY(AprSun1)=1,IF(AND(YEAR(AprSun1+27)=CalendarYear,MONTH(AprSun1+27)=4),AprSun1+27,""),IF(AND(YEAR(AprSun1+34)=CalendarYear,MONTH(AprSun1+34)=4),AprSun1+34,""))</f>
        <v/>
      </c>
      <c r="Q17" s="5" t="str">
        <f>IF(DAY(AprSun1)=1,IF(AND(YEAR(AprSun1+28)=CalendarYear,MONTH(AprSun1+28)=4),AprSun1+28,""),IF(AND(YEAR(AprSun1+35)=CalendarYear,MONTH(AprSun1+35)=4),AprSun1+35,""))</f>
        <v/>
      </c>
      <c r="R17" s="2"/>
      <c r="S17" s="8"/>
      <c r="T17" s="41"/>
      <c r="U17" s="40"/>
      <c r="V17" s="40"/>
      <c r="W17" s="40"/>
      <c r="X17" s="43"/>
      <c r="Z17" s="2"/>
      <c r="AH17" s="2"/>
      <c r="AP17" s="2"/>
    </row>
    <row r="18" spans="1:42" ht="15" customHeight="1" x14ac:dyDescent="0.3">
      <c r="A18" s="39"/>
      <c r="B18" s="2"/>
      <c r="C18" s="5" t="str">
        <f>IF(DAY(MarSun1)=1,IF(AND(YEAR(MarSun1+29)=CalendarYear,MONTH(MarSun1+29)=3),MarSun1+29,""),IF(AND(YEAR(MarSun1+36)=CalendarYear,MONTH(MarSun1+36)=3),MarSun1+36,""))</f>
        <v/>
      </c>
      <c r="D18" s="5" t="str">
        <f>IF(DAY(MarSun1)=1,IF(AND(YEAR(MarSun1+30)=CalendarYear,MONTH(MarSun1+30)=3),MarSun1+30,""),IF(AND(YEAR(MarSun1+37)=CalendarYear,MONTH(MarSun1+37)=3),MarSun1+37,""))</f>
        <v/>
      </c>
      <c r="E18" s="5" t="str">
        <f>IF(DAY(MarSun1)=1,IF(AND(YEAR(MarSun1+31)=CalendarYear,MONTH(MarSun1+31)=3),MarSun1+31,""),IF(AND(YEAR(MarSun1+38)=CalendarYear,MONTH(MarSun1+38)=3),MarSun1+38,""))</f>
        <v/>
      </c>
      <c r="F18" s="5" t="str">
        <f>IF(DAY(MarSun1)=1,IF(AND(YEAR(MarSun1+32)=CalendarYear,MONTH(MarSun1+32)=3),MarSun1+32,""),IF(AND(YEAR(MarSun1+39)=CalendarYear,MONTH(MarSun1+39)=3),MarSun1+39,""))</f>
        <v/>
      </c>
      <c r="G18" s="5" t="str">
        <f>IF(DAY(MarSun1)=1,IF(AND(YEAR(MarSun1+33)=CalendarYear,MONTH(MarSun1+33)=3),MarSun1+33,""),IF(AND(YEAR(MarSun1+40)=CalendarYear,MONTH(MarSun1+40)=3),MarSun1+40,""))</f>
        <v/>
      </c>
      <c r="H18" s="5" t="str">
        <f>IF(DAY(MarSun1)=1,IF(AND(YEAR(MarSun1+34)=CalendarYear,MONTH(MarSun1+34)=3),MarSun1+34,""),IF(AND(YEAR(MarSun1+41)=CalendarYear,MONTH(MarSun1+41)=3),MarSun1+41,""))</f>
        <v/>
      </c>
      <c r="I18" s="5" t="str">
        <f>IF(DAY(MarSun1)=1,IF(AND(YEAR(MarSun1+35)=CalendarYear,MONTH(MarSun1+35)=3),MarSun1+35,""),IF(AND(YEAR(MarSun1+42)=CalendarYear,MONTH(MarSun1+42)=3),MarSun1+42,""))</f>
        <v/>
      </c>
      <c r="J18" s="5"/>
      <c r="K18" s="5" t="str">
        <f>IF(DAY(AprSun1)=1,IF(AND(YEAR(AprSun1+29)=CalendarYear,MONTH(AprSun1+29)=4),AprSun1+29,""),IF(AND(YEAR(AprSun1+36)=CalendarYear,MONTH(AprSun1+36)=4),AprSun1+36,""))</f>
        <v/>
      </c>
      <c r="L18" s="5" t="str">
        <f>IF(DAY(AprSun1)=1,IF(AND(YEAR(AprSun1+30)=CalendarYear,MONTH(AprSun1+30)=4),AprSun1+30,""),IF(AND(YEAR(AprSun1+37)=CalendarYear,MONTH(AprSun1+37)=4),AprSun1+37,""))</f>
        <v/>
      </c>
      <c r="M18" s="5" t="str">
        <f>IF(DAY(AprSun1)=1,IF(AND(YEAR(AprSun1+31)=CalendarYear,MONTH(AprSun1+31)=4),AprSun1+31,""),IF(AND(YEAR(AprSun1+38)=CalendarYear,MONTH(AprSun1+38)=4),AprSun1+38,""))</f>
        <v/>
      </c>
      <c r="N18" s="5" t="str">
        <f>IF(DAY(AprSun1)=1,IF(AND(YEAR(AprSun1+32)=CalendarYear,MONTH(AprSun1+32)=4),AprSun1+32,""),IF(AND(YEAR(AprSun1+39)=CalendarYear,MONTH(AprSun1+39)=4),AprSun1+39,""))</f>
        <v/>
      </c>
      <c r="O18" s="5" t="str">
        <f>IF(DAY(AprSun1)=1,IF(AND(YEAR(AprSun1+33)=CalendarYear,MONTH(AprSun1+33)=4),AprSun1+33,""),IF(AND(YEAR(AprSun1+40)=CalendarYear,MONTH(AprSun1+40)=4),AprSun1+40,""))</f>
        <v/>
      </c>
      <c r="P18" s="5" t="str">
        <f>IF(DAY(AprSun1)=1,IF(AND(YEAR(AprSun1+34)=CalendarYear,MONTH(AprSun1+34)=4),AprSun1+34,""),IF(AND(YEAR(AprSun1+41)=CalendarYear,MONTH(AprSun1+41)=4),AprSun1+41,""))</f>
        <v/>
      </c>
      <c r="Q18" s="5" t="str">
        <f>IF(DAY(AprSun1)=1,IF(AND(YEAR(AprSun1+35)=CalendarYear,MONTH(AprSun1+35)=4),AprSun1+35,""),IF(AND(YEAR(AprSun1+42)=CalendarYear,MONTH(AprSun1+42)=4),AprSun1+42,""))</f>
        <v/>
      </c>
      <c r="R18" s="2"/>
      <c r="S18" s="8"/>
      <c r="T18" s="41"/>
      <c r="U18" s="15" t="s">
        <v>9</v>
      </c>
      <c r="V18" s="40"/>
      <c r="W18" s="40"/>
      <c r="X18" s="43"/>
      <c r="Z18" s="2"/>
      <c r="AH18" s="2"/>
      <c r="AP18" s="2"/>
    </row>
    <row r="19" spans="1:42" ht="15" customHeight="1" x14ac:dyDescent="0.3">
      <c r="A19" s="39"/>
      <c r="B19" s="2"/>
      <c r="C19" s="7" t="s">
        <v>9</v>
      </c>
      <c r="D19" s="40"/>
      <c r="E19" s="40"/>
      <c r="F19" s="40"/>
      <c r="G19" s="40"/>
      <c r="H19" s="40"/>
      <c r="I19" s="40"/>
      <c r="J19" s="5"/>
      <c r="K19" s="7" t="s">
        <v>10</v>
      </c>
      <c r="L19" s="40"/>
      <c r="M19" s="40"/>
      <c r="N19" s="40"/>
      <c r="O19" s="40"/>
      <c r="P19" s="40"/>
      <c r="Q19" s="40"/>
      <c r="R19" s="2"/>
      <c r="S19" s="8"/>
      <c r="T19" s="41"/>
      <c r="U19" s="45" t="s">
        <v>70</v>
      </c>
      <c r="V19" s="68" t="s">
        <v>59</v>
      </c>
      <c r="W19" s="40"/>
      <c r="X19" s="43"/>
      <c r="Z19" s="2"/>
      <c r="AH19" s="2"/>
      <c r="AP19" s="2"/>
    </row>
    <row r="20" spans="1:42" ht="15" customHeight="1" x14ac:dyDescent="0.3">
      <c r="A20" s="39"/>
      <c r="B20" s="2"/>
      <c r="C20" s="61" t="s">
        <v>1</v>
      </c>
      <c r="D20" s="61" t="s">
        <v>2</v>
      </c>
      <c r="E20" s="61" t="s">
        <v>3</v>
      </c>
      <c r="F20" s="61" t="s">
        <v>2</v>
      </c>
      <c r="G20" s="61" t="s">
        <v>4</v>
      </c>
      <c r="H20" s="61" t="s">
        <v>0</v>
      </c>
      <c r="I20" s="61" t="s">
        <v>0</v>
      </c>
      <c r="J20" s="64"/>
      <c r="K20" s="61" t="s">
        <v>1</v>
      </c>
      <c r="L20" s="61" t="s">
        <v>2</v>
      </c>
      <c r="M20" s="61" t="s">
        <v>3</v>
      </c>
      <c r="N20" s="61" t="s">
        <v>2</v>
      </c>
      <c r="O20" s="61" t="s">
        <v>4</v>
      </c>
      <c r="P20" s="61" t="s">
        <v>0</v>
      </c>
      <c r="Q20" s="61" t="s">
        <v>0</v>
      </c>
      <c r="R20" s="2"/>
      <c r="S20" s="8"/>
      <c r="T20" s="41"/>
      <c r="U20" s="20" t="s">
        <v>76</v>
      </c>
      <c r="V20" s="40"/>
      <c r="W20" s="40"/>
      <c r="X20" s="43"/>
      <c r="Z20" s="2"/>
      <c r="AH20" s="2"/>
      <c r="AP20" s="2"/>
    </row>
    <row r="21" spans="1:42" ht="15" customHeight="1" x14ac:dyDescent="0.3">
      <c r="A21" s="39"/>
      <c r="B21" s="2"/>
      <c r="C21" s="5" t="str">
        <f>IF(DAY(MaySun1)=1,"",IF(AND(YEAR(MaySun1+1)=CalendarYear,MONTH(MaySun1+1)=5),MaySun1+1,""))</f>
        <v/>
      </c>
      <c r="D21" s="5" t="str">
        <f>IF(DAY(MaySun1)=1,"",IF(AND(YEAR(MaySun1+2)=CalendarYear,MONTH(MaySun1+2)=5),MaySun1+2,""))</f>
        <v/>
      </c>
      <c r="E21" s="5">
        <f>IF(DAY(MaySun1)=1,"",IF(AND(YEAR(MaySun1+3)=CalendarYear,MONTH(MaySun1+3)=5),MaySun1+3,""))</f>
        <v>43586</v>
      </c>
      <c r="F21" s="5">
        <f>IF(DAY(MaySun1)=1,"",IF(AND(YEAR(MaySun1+4)=CalendarYear,MONTH(MaySun1+4)=5),MaySun1+4,""))</f>
        <v>43587</v>
      </c>
      <c r="G21" s="5">
        <f>IF(DAY(MaySun1)=1,"",IF(AND(YEAR(MaySun1+5)=CalendarYear,MONTH(MaySun1+5)=5),MaySun1+5,""))</f>
        <v>43588</v>
      </c>
      <c r="H21" s="5">
        <f>IF(DAY(MaySun1)=1,"",IF(AND(YEAR(MaySun1+6)=CalendarYear,MONTH(MaySun1+6)=5),MaySun1+6,""))</f>
        <v>43589</v>
      </c>
      <c r="I21" s="69">
        <f>IF(DAY(MaySun1)=1,IF(AND(YEAR(MaySun1)=CalendarYear,MONTH(MaySun1)=5),MaySun1,""),IF(AND(YEAR(MaySun1+7)=CalendarYear,MONTH(MaySun1+7)=5),MaySun1+7,""))</f>
        <v>43590</v>
      </c>
      <c r="J21" s="6"/>
      <c r="K21" s="5" t="str">
        <f>IF(DAY(JunSun1)=1,"",IF(AND(YEAR(JunSun1+1)=CalendarYear,MONTH(JunSun1+1)=6),JunSun1+1,""))</f>
        <v/>
      </c>
      <c r="L21" s="5" t="str">
        <f>IF(DAY(JunSun1)=1,"",IF(AND(YEAR(JunSun1+2)=CalendarYear,MONTH(JunSun1+2)=6),JunSun1+2,""))</f>
        <v/>
      </c>
      <c r="M21" s="5" t="str">
        <f>IF(DAY(JunSun1)=1,"",IF(AND(YEAR(JunSun1+3)=CalendarYear,MONTH(JunSun1+3)=6),JunSun1+3,""))</f>
        <v/>
      </c>
      <c r="N21" s="5" t="str">
        <f>IF(DAY(JunSun1)=1,"",IF(AND(YEAR(JunSun1+4)=CalendarYear,MONTH(JunSun1+4)=6),JunSun1+4,""))</f>
        <v/>
      </c>
      <c r="O21" s="5" t="str">
        <f>IF(DAY(JunSun1)=1,"",IF(AND(YEAR(JunSun1+5)=CalendarYear,MONTH(JunSun1+5)=6),JunSun1+5,""))</f>
        <v/>
      </c>
      <c r="P21" s="5">
        <f>IF(DAY(JunSun1)=1,"",IF(AND(YEAR(JunSun1+6)=CalendarYear,MONTH(JunSun1+6)=6),JunSun1+6,""))</f>
        <v>43617</v>
      </c>
      <c r="Q21" s="14">
        <f>IF(DAY(JunSun1)=1,IF(AND(YEAR(JunSun1)=CalendarYear,MONTH(JunSun1)=6),JunSun1,""),IF(AND(YEAR(JunSun1+7)=CalendarYear,MONTH(JunSun1+7)=6),JunSun1+7,""))</f>
        <v>43618</v>
      </c>
      <c r="R21" s="2"/>
      <c r="S21" s="8"/>
      <c r="T21" s="41"/>
      <c r="U21" s="21" t="s">
        <v>77</v>
      </c>
      <c r="V21" t="s">
        <v>56</v>
      </c>
      <c r="W21"/>
      <c r="X21" s="43"/>
      <c r="Z21" s="2"/>
      <c r="AH21" s="2"/>
      <c r="AP21" s="2"/>
    </row>
    <row r="22" spans="1:42" ht="15" customHeight="1" x14ac:dyDescent="0.3">
      <c r="A22" s="39"/>
      <c r="B22" s="2"/>
      <c r="C22" s="5">
        <f>IF(DAY(MaySun1)=1,IF(AND(YEAR(MaySun1+1)=CalendarYear,MONTH(MaySun1+1)=5),MaySun1+1,""),IF(AND(YEAR(MaySun1+8)=CalendarYear,MONTH(MaySun1+8)=5),MaySun1+8,""))</f>
        <v>43591</v>
      </c>
      <c r="D22" s="5">
        <f>IF(DAY(MaySun1)=1,IF(AND(YEAR(MaySun1+2)=CalendarYear,MONTH(MaySun1+2)=5),MaySun1+2,""),IF(AND(YEAR(MaySun1+9)=CalendarYear,MONTH(MaySun1+9)=5),MaySun1+9,""))</f>
        <v>43592</v>
      </c>
      <c r="E22" s="5">
        <f>IF(DAY(MaySun1)=1,IF(AND(YEAR(MaySun1+3)=CalendarYear,MONTH(MaySun1+3)=5),MaySun1+3,""),IF(AND(YEAR(MaySun1+10)=CalendarYear,MONTH(MaySun1+10)=5),MaySun1+10,""))</f>
        <v>43593</v>
      </c>
      <c r="F22" s="5">
        <f>IF(DAY(MaySun1)=1,IF(AND(YEAR(MaySun1+4)=CalendarYear,MONTH(MaySun1+4)=5),MaySun1+4,""),IF(AND(YEAR(MaySun1+11)=CalendarYear,MONTH(MaySun1+11)=5),MaySun1+11,""))</f>
        <v>43594</v>
      </c>
      <c r="G22" s="5">
        <f>IF(DAY(MaySun1)=1,IF(AND(YEAR(MaySun1+5)=CalendarYear,MONTH(MaySun1+5)=5),MaySun1+5,""),IF(AND(YEAR(MaySun1+12)=CalendarYear,MONTH(MaySun1+12)=5),MaySun1+12,""))</f>
        <v>43595</v>
      </c>
      <c r="H22" s="5">
        <f>IF(DAY(MaySun1)=1,IF(AND(YEAR(MaySun1+6)=CalendarYear,MONTH(MaySun1+6)=5),MaySun1+6,""),IF(AND(YEAR(MaySun1+13)=CalendarYear,MONTH(MaySun1+13)=5),MaySun1+13,""))</f>
        <v>43596</v>
      </c>
      <c r="I22" s="14">
        <f>IF(DAY(MaySun1)=1,IF(AND(YEAR(MaySun1+7)=CalendarYear,MONTH(MaySun1+7)=5),MaySun1+7,""),IF(AND(YEAR(MaySun1+14)=CalendarYear,MONTH(MaySun1+14)=5),MaySun1+14,""))</f>
        <v>43597</v>
      </c>
      <c r="J22" s="4"/>
      <c r="K22" s="5">
        <f>IF(DAY(JunSun1)=1,IF(AND(YEAR(JunSun1+1)=CalendarYear,MONTH(JunSun1+1)=6),JunSun1+1,""),IF(AND(YEAR(JunSun1+8)=CalendarYear,MONTH(JunSun1+8)=6),JunSun1+8,""))</f>
        <v>43619</v>
      </c>
      <c r="L22" s="5">
        <f>IF(DAY(JunSun1)=1,IF(AND(YEAR(JunSun1+2)=CalendarYear,MONTH(JunSun1+2)=6),JunSun1+2,""),IF(AND(YEAR(JunSun1+9)=CalendarYear,MONTH(JunSun1+9)=6),JunSun1+9,""))</f>
        <v>43620</v>
      </c>
      <c r="M22" s="5">
        <f>IF(DAY(JunSun1)=1,IF(AND(YEAR(JunSun1+3)=CalendarYear,MONTH(JunSun1+3)=6),JunSun1+3,""),IF(AND(YEAR(JunSun1+10)=CalendarYear,MONTH(JunSun1+10)=6),JunSun1+10,""))</f>
        <v>43621</v>
      </c>
      <c r="N22" s="5">
        <f>IF(DAY(JunSun1)=1,IF(AND(YEAR(JunSun1+4)=CalendarYear,MONTH(JunSun1+4)=6),JunSun1+4,""),IF(AND(YEAR(JunSun1+11)=CalendarYear,MONTH(JunSun1+11)=6),JunSun1+11,""))</f>
        <v>43622</v>
      </c>
      <c r="O22" s="5">
        <f>IF(DAY(JunSun1)=1,IF(AND(YEAR(JunSun1+5)=CalendarYear,MONTH(JunSun1+5)=6),JunSun1+5,""),IF(AND(YEAR(JunSun1+12)=CalendarYear,MONTH(JunSun1+12)=6),JunSun1+12,""))</f>
        <v>43623</v>
      </c>
      <c r="P22" s="17">
        <f>IF(DAY(JunSun1)=1,IF(AND(YEAR(JunSun1+6)=CalendarYear,MONTH(JunSun1+6)=6),JunSun1+6,""),IF(AND(YEAR(JunSun1+13)=CalendarYear,MONTH(JunSun1+13)=6),JunSun1+13,""))</f>
        <v>43624</v>
      </c>
      <c r="Q22" s="69">
        <f>IF(DAY(JunSun1)=1,IF(AND(YEAR(JunSun1+7)=CalendarYear,MONTH(JunSun1+7)=6),JunSun1+7,""),IF(AND(YEAR(JunSun1+14)=CalendarYear,MONTH(JunSun1+14)=6),JunSun1+14,""))</f>
        <v>43625</v>
      </c>
      <c r="R22" s="2"/>
      <c r="S22" s="8"/>
      <c r="T22" s="41"/>
      <c r="U22" s="45" t="s">
        <v>78</v>
      </c>
      <c r="V22" s="68" t="s">
        <v>60</v>
      </c>
      <c r="W22" s="40"/>
      <c r="X22" s="43"/>
      <c r="Z22" s="2"/>
      <c r="AH22" s="2"/>
      <c r="AP22" s="2"/>
    </row>
    <row r="23" spans="1:42" ht="15" customHeight="1" x14ac:dyDescent="0.2">
      <c r="A23" s="39"/>
      <c r="B23" s="2"/>
      <c r="C23" s="5">
        <f>IF(DAY(MaySun1)=1,IF(AND(YEAR(MaySun1+8)=CalendarYear,MONTH(MaySun1+8)=5),MaySun1+8,""),IF(AND(YEAR(MaySun1+15)=CalendarYear,MONTH(MaySun1+15)=5),MaySun1+15,""))</f>
        <v>43598</v>
      </c>
      <c r="D23" s="5">
        <f>IF(DAY(MaySun1)=1,IF(AND(YEAR(MaySun1+9)=CalendarYear,MONTH(MaySun1+9)=5),MaySun1+9,""),IF(AND(YEAR(MaySun1+16)=CalendarYear,MONTH(MaySun1+16)=5),MaySun1+16,""))</f>
        <v>43599</v>
      </c>
      <c r="E23" s="19">
        <f>IF(DAY(MaySun1)=1,IF(AND(YEAR(MaySun1+10)=CalendarYear,MONTH(MaySun1+10)=5),MaySun1+10,""),IF(AND(YEAR(MaySun1+17)=CalendarYear,MONTH(MaySun1+17)=5),MaySun1+17,""))</f>
        <v>43600</v>
      </c>
      <c r="F23" s="19">
        <f>IF(DAY(MaySun1)=1,IF(AND(YEAR(MaySun1+11)=CalendarYear,MONTH(MaySun1+11)=5),MaySun1+11,""),IF(AND(YEAR(MaySun1+18)=CalendarYear,MONTH(MaySun1+18)=5),MaySun1+18,""))</f>
        <v>43601</v>
      </c>
      <c r="G23" s="19">
        <f>IF(DAY(MaySun1)=1,IF(AND(YEAR(MaySun1+12)=CalendarYear,MONTH(MaySun1+12)=5),MaySun1+12,""),IF(AND(YEAR(MaySun1+19)=CalendarYear,MONTH(MaySun1+19)=5),MaySun1+19,""))</f>
        <v>43602</v>
      </c>
      <c r="H23" s="18">
        <f>IF(DAY(MaySun1)=1,IF(AND(YEAR(MaySun1+13)=CalendarYear,MONTH(MaySun1+13)=5),MaySun1+13,""),IF(AND(YEAR(MaySun1+20)=CalendarYear,MONTH(MaySun1+20)=5),MaySun1+20,""))</f>
        <v>43603</v>
      </c>
      <c r="I23" s="18">
        <f>IF(DAY(MaySun1)=1,IF(AND(YEAR(MaySun1+14)=CalendarYear,MONTH(MaySun1+14)=5),MaySun1+14,""),IF(AND(YEAR(MaySun1+21)=CalendarYear,MONTH(MaySun1+21)=5),MaySun1+21,""))</f>
        <v>43604</v>
      </c>
      <c r="J23" s="5"/>
      <c r="K23" s="5">
        <f>IF(DAY(JunSun1)=1,IF(AND(YEAR(JunSun1+8)=CalendarYear,MONTH(JunSun1+8)=6),JunSun1+8,""),IF(AND(YEAR(JunSun1+15)=CalendarYear,MONTH(JunSun1+15)=6),JunSun1+15,""))</f>
        <v>43626</v>
      </c>
      <c r="L23" s="5">
        <f>IF(DAY(JunSun1)=1,IF(AND(YEAR(JunSun1+9)=CalendarYear,MONTH(JunSun1+9)=6),JunSun1+9,""),IF(AND(YEAR(JunSun1+16)=CalendarYear,MONTH(JunSun1+16)=6),JunSun1+16,""))</f>
        <v>43627</v>
      </c>
      <c r="M23" s="5">
        <f>IF(DAY(JunSun1)=1,IF(AND(YEAR(JunSun1+10)=CalendarYear,MONTH(JunSun1+10)=6),JunSun1+10,""),IF(AND(YEAR(JunSun1+17)=CalendarYear,MONTH(JunSun1+17)=6),JunSun1+17,""))</f>
        <v>43628</v>
      </c>
      <c r="N23" s="5">
        <f>IF(DAY(JunSun1)=1,IF(AND(YEAR(JunSun1+11)=CalendarYear,MONTH(JunSun1+11)=6),JunSun1+11,""),IF(AND(YEAR(JunSun1+18)=CalendarYear,MONTH(JunSun1+18)=6),JunSun1+18,""))</f>
        <v>43629</v>
      </c>
      <c r="O23" s="5">
        <f>IF(DAY(JunSun1)=1,IF(AND(YEAR(JunSun1+12)=CalendarYear,MONTH(JunSun1+12)=6),JunSun1+12,""),IF(AND(YEAR(JunSun1+19)=CalendarYear,MONTH(JunSun1+19)=6),JunSun1+19,""))</f>
        <v>43630</v>
      </c>
      <c r="P23" s="14">
        <f>IF(DAY(JunSun1)=1,IF(AND(YEAR(JunSun1+13)=CalendarYear,MONTH(JunSun1+13)=6),JunSun1+13,""),IF(AND(YEAR(JunSun1+20)=CalendarYear,MONTH(JunSun1+20)=6),JunSun1+20,""))</f>
        <v>43631</v>
      </c>
      <c r="Q23" s="14">
        <f>IF(DAY(JunSun1)=1,IF(AND(YEAR(JunSun1+14)=CalendarYear,MONTH(JunSun1+14)=6),JunSun1+14,""),IF(AND(YEAR(JunSun1+21)=CalendarYear,MONTH(JunSun1+21)=6),JunSun1+21,""))</f>
        <v>43632</v>
      </c>
      <c r="R23" s="2"/>
      <c r="S23" s="8"/>
      <c r="T23" s="41"/>
      <c r="U23" s="40"/>
      <c r="V23" s="40"/>
      <c r="W23" s="40"/>
      <c r="X23" s="43"/>
      <c r="Z23" s="2"/>
      <c r="AH23" s="2"/>
      <c r="AP23" s="2"/>
    </row>
    <row r="24" spans="1:42" ht="15" customHeight="1" x14ac:dyDescent="0.3">
      <c r="A24" s="39"/>
      <c r="B24" s="2"/>
      <c r="C24" s="18">
        <f>IF(DAY(MaySun1)=1,IF(AND(YEAR(MaySun1+15)=CalendarYear,MONTH(MaySun1+15)=5),MaySun1+15,""),IF(AND(YEAR(MaySun1+22)=CalendarYear,MONTH(MaySun1+22)=5),MaySun1+22,""))</f>
        <v>43605</v>
      </c>
      <c r="D24" s="19">
        <f>IF(DAY(MaySun1)=1,IF(AND(YEAR(MaySun1+16)=CalendarYear,MONTH(MaySun1+16)=5),MaySun1+16,""),IF(AND(YEAR(MaySun1+23)=CalendarYear,MONTH(MaySun1+23)=5),MaySun1+23,""))</f>
        <v>43606</v>
      </c>
      <c r="E24" s="19">
        <f>IF(DAY(MaySun1)=1,IF(AND(YEAR(MaySun1+17)=CalendarYear,MONTH(MaySun1+17)=5),MaySun1+17,""),IF(AND(YEAR(MaySun1+24)=CalendarYear,MONTH(MaySun1+24)=5),MaySun1+24,""))</f>
        <v>43607</v>
      </c>
      <c r="F24" s="14">
        <f>IF(DAY(MaySun1)=1,IF(AND(YEAR(MaySun1+18)=CalendarYear,MONTH(MaySun1+18)=5),MaySun1+18,""),IF(AND(YEAR(MaySun1+25)=CalendarYear,MONTH(MaySun1+25)=5),MaySun1+25,""))</f>
        <v>43608</v>
      </c>
      <c r="G24" s="17">
        <f>IF(DAY(MaySun1)=1,IF(AND(YEAR(MaySun1+19)=CalendarYear,MONTH(MaySun1+19)=5),MaySun1+19,""),IF(AND(YEAR(MaySun1+26)=CalendarYear,MONTH(MaySun1+26)=5),MaySun1+26,""))</f>
        <v>43609</v>
      </c>
      <c r="H24" s="17">
        <f>IF(DAY(MaySun1)=1,IF(AND(YEAR(MaySun1+20)=CalendarYear,MONTH(MaySun1+20)=5),MaySun1+20,""),IF(AND(YEAR(MaySun1+27)=CalendarYear,MONTH(MaySun1+27)=5),MaySun1+27,""))</f>
        <v>43610</v>
      </c>
      <c r="I24" s="69">
        <f>IF(DAY(MaySun1)=1,IF(AND(YEAR(MaySun1+21)=CalendarYear,MONTH(MaySun1+21)=5),MaySun1+21,""),IF(AND(YEAR(MaySun1+28)=CalendarYear,MONTH(MaySun1+28)=5),MaySun1+28,""))</f>
        <v>43611</v>
      </c>
      <c r="J24" s="5"/>
      <c r="K24" s="5">
        <f>IF(DAY(JunSun1)=1,IF(AND(YEAR(JunSun1+15)=CalendarYear,MONTH(JunSun1+15)=6),JunSun1+15,""),IF(AND(YEAR(JunSun1+22)=CalendarYear,MONTH(JunSun1+22)=6),JunSun1+22,""))</f>
        <v>43633</v>
      </c>
      <c r="L24" s="5">
        <f>IF(DAY(JunSun1)=1,IF(AND(YEAR(JunSun1+16)=CalendarYear,MONTH(JunSun1+16)=6),JunSun1+16,""),IF(AND(YEAR(JunSun1+23)=CalendarYear,MONTH(JunSun1+23)=6),JunSun1+23,""))</f>
        <v>43634</v>
      </c>
      <c r="M24" s="5">
        <f>IF(DAY(JunSun1)=1,IF(AND(YEAR(JunSun1+17)=CalendarYear,MONTH(JunSun1+17)=6),JunSun1+17,""),IF(AND(YEAR(JunSun1+24)=CalendarYear,MONTH(JunSun1+24)=6),JunSun1+24,""))</f>
        <v>43635</v>
      </c>
      <c r="N24" s="5">
        <f>IF(DAY(JunSun1)=1,IF(AND(YEAR(JunSun1+18)=CalendarYear,MONTH(JunSun1+18)=6),JunSun1+18,""),IF(AND(YEAR(JunSun1+25)=CalendarYear,MONTH(JunSun1+25)=6),JunSun1+25,""))</f>
        <v>43636</v>
      </c>
      <c r="O24" s="5">
        <f>IF(DAY(JunSun1)=1,IF(AND(YEAR(JunSun1+19)=CalendarYear,MONTH(JunSun1+19)=6),JunSun1+19,""),IF(AND(YEAR(JunSun1+26)=CalendarYear,MONTH(JunSun1+26)=6),JunSun1+26,""))</f>
        <v>43637</v>
      </c>
      <c r="P24" s="71">
        <f>IF(DAY(JunSun1)=1,IF(AND(YEAR(JunSun1+20)=CalendarYear,MONTH(JunSun1+20)=6),JunSun1+20,""),IF(AND(YEAR(JunSun1+27)=CalendarYear,MONTH(JunSun1+27)=6),JunSun1+27,""))</f>
        <v>43638</v>
      </c>
      <c r="Q24" s="71">
        <f>IF(DAY(JunSun1)=1,IF(AND(YEAR(JunSun1+21)=CalendarYear,MONTH(JunSun1+21)=6),JunSun1+21,""),IF(AND(YEAR(JunSun1+28)=CalendarYear,MONTH(JunSun1+28)=6),JunSun1+28,""))</f>
        <v>43639</v>
      </c>
      <c r="R24" s="2"/>
      <c r="S24" s="8"/>
      <c r="T24" s="41"/>
      <c r="U24" s="15" t="s">
        <v>10</v>
      </c>
      <c r="V24" s="40"/>
      <c r="W24" s="40"/>
      <c r="X24" s="43"/>
      <c r="Z24" s="2"/>
      <c r="AH24" s="2"/>
      <c r="AP24" s="2"/>
    </row>
    <row r="25" spans="1:42" ht="15" customHeight="1" x14ac:dyDescent="0.3">
      <c r="A25" s="39"/>
      <c r="B25" s="2"/>
      <c r="C25" s="5">
        <f>IF(DAY(MaySun1)=1,IF(AND(YEAR(MaySun1+22)=CalendarYear,MONTH(MaySun1+22)=5),MaySun1+22,""),IF(AND(YEAR(MaySun1+29)=CalendarYear,MONTH(MaySun1+29)=5),MaySun1+29,""))</f>
        <v>43612</v>
      </c>
      <c r="D25" s="5">
        <f>IF(DAY(MaySun1)=1,IF(AND(YEAR(MaySun1+23)=CalendarYear,MONTH(MaySun1+23)=5),MaySun1+23,""),IF(AND(YEAR(MaySun1+30)=CalendarYear,MONTH(MaySun1+30)=5),MaySun1+30,""))</f>
        <v>43613</v>
      </c>
      <c r="E25" s="5">
        <f>IF(DAY(MaySun1)=1,IF(AND(YEAR(MaySun1+24)=CalendarYear,MONTH(MaySun1+24)=5),MaySun1+24,""),IF(AND(YEAR(MaySun1+31)=CalendarYear,MONTH(MaySun1+31)=5),MaySun1+31,""))</f>
        <v>43614</v>
      </c>
      <c r="F25" s="5">
        <f>IF(DAY(MaySun1)=1,IF(AND(YEAR(MaySun1+25)=CalendarYear,MONTH(MaySun1+25)=5),MaySun1+25,""),IF(AND(YEAR(MaySun1+32)=CalendarYear,MONTH(MaySun1+32)=5),MaySun1+32,""))</f>
        <v>43615</v>
      </c>
      <c r="G25" s="5">
        <f>IF(DAY(MaySun1)=1,IF(AND(YEAR(MaySun1+26)=CalendarYear,MONTH(MaySun1+26)=5),MaySun1+26,""),IF(AND(YEAR(MaySun1+33)=CalendarYear,MONTH(MaySun1+33)=5),MaySun1+33,""))</f>
        <v>43616</v>
      </c>
      <c r="H25" s="5" t="str">
        <f>IF(DAY(MaySun1)=1,IF(AND(YEAR(MaySun1+27)=CalendarYear,MONTH(MaySun1+27)=5),MaySun1+27,""),IF(AND(YEAR(MaySun1+34)=CalendarYear,MONTH(MaySun1+34)=5),MaySun1+34,""))</f>
        <v/>
      </c>
      <c r="I25" s="5" t="str">
        <f>IF(DAY(MaySun1)=1,IF(AND(YEAR(MaySun1+28)=CalendarYear,MONTH(MaySun1+28)=5),MaySun1+28,""),IF(AND(YEAR(MaySun1+35)=CalendarYear,MONTH(MaySun1+35)=5),MaySun1+35,""))</f>
        <v/>
      </c>
      <c r="J25" s="5"/>
      <c r="K25" s="5">
        <f>IF(DAY(JunSun1)=1,IF(AND(YEAR(JunSun1+22)=CalendarYear,MONTH(JunSun1+22)=6),JunSun1+22,""),IF(AND(YEAR(JunSun1+29)=CalendarYear,MONTH(JunSun1+29)=6),JunSun1+29,""))</f>
        <v>43640</v>
      </c>
      <c r="L25" s="5">
        <f>IF(DAY(JunSun1)=1,IF(AND(YEAR(JunSun1+23)=CalendarYear,MONTH(JunSun1+23)=6),JunSun1+23,""),IF(AND(YEAR(JunSun1+30)=CalendarYear,MONTH(JunSun1+30)=6),JunSun1+30,""))</f>
        <v>43641</v>
      </c>
      <c r="M25" s="5">
        <f>IF(DAY(JunSun1)=1,IF(AND(YEAR(JunSun1+24)=CalendarYear,MONTH(JunSun1+24)=6),JunSun1+24,""),IF(AND(YEAR(JunSun1+31)=CalendarYear,MONTH(JunSun1+31)=6),JunSun1+31,""))</f>
        <v>43642</v>
      </c>
      <c r="N25" s="5">
        <f>IF(DAY(JunSun1)=1,IF(AND(YEAR(JunSun1+25)=CalendarYear,MONTH(JunSun1+25)=6),JunSun1+25,""),IF(AND(YEAR(JunSun1+32)=CalendarYear,MONTH(JunSun1+32)=6),JunSun1+32,""))</f>
        <v>43643</v>
      </c>
      <c r="O25" s="5">
        <f>IF(DAY(JunSun1)=1,IF(AND(YEAR(JunSun1+26)=CalendarYear,MONTH(JunSun1+26)=6),JunSun1+26,""),IF(AND(YEAR(JunSun1+33)=CalendarYear,MONTH(JunSun1+33)=6),JunSun1+33,""))</f>
        <v>43644</v>
      </c>
      <c r="P25" s="72">
        <f>IF(DAY(JunSun1)=1,IF(AND(YEAR(JunSun1+27)=CalendarYear,MONTH(JunSun1+27)=6),JunSun1+27,""),IF(AND(YEAR(JunSun1+34)=CalendarYear,MONTH(JunSun1+34)=6),JunSun1+34,""))</f>
        <v>43645</v>
      </c>
      <c r="Q25" s="72">
        <f>IF(DAY(JunSun1)=1,IF(AND(YEAR(JunSun1+28)=CalendarYear,MONTH(JunSun1+28)=6),JunSun1+28,""),IF(AND(YEAR(JunSun1+35)=CalendarYear,MONTH(JunSun1+35)=6),JunSun1+35,""))</f>
        <v>43646</v>
      </c>
      <c r="R25" s="2"/>
      <c r="S25" s="8"/>
      <c r="T25" s="41"/>
      <c r="U25" s="45" t="s">
        <v>79</v>
      </c>
      <c r="V25" s="68" t="s">
        <v>61</v>
      </c>
      <c r="W25" s="40"/>
      <c r="X25" s="43"/>
      <c r="Z25" s="2"/>
      <c r="AH25" s="2"/>
      <c r="AP25" s="2"/>
    </row>
    <row r="26" spans="1:42" ht="15" customHeight="1" x14ac:dyDescent="0.3">
      <c r="A26" s="39"/>
      <c r="B26" s="2"/>
      <c r="C26" s="5" t="str">
        <f>IF(DAY(MaySun1)=1,IF(AND(YEAR(MaySun1+29)=CalendarYear,MONTH(MaySun1+29)=5),MaySun1+29,""),IF(AND(YEAR(MaySun1+36)=CalendarYear,MONTH(MaySun1+36)=5),MaySun1+36,""))</f>
        <v/>
      </c>
      <c r="D26" s="5" t="str">
        <f>IF(DAY(MaySun1)=1,IF(AND(YEAR(MaySun1+30)=CalendarYear,MONTH(MaySun1+30)=5),MaySun1+30,""),IF(AND(YEAR(MaySun1+37)=CalendarYear,MONTH(MaySun1+37)=5),MaySun1+37,""))</f>
        <v/>
      </c>
      <c r="E26" s="5" t="str">
        <f>IF(DAY(MaySun1)=1,IF(AND(YEAR(MaySun1+31)=CalendarYear,MONTH(MaySun1+31)=5),MaySun1+31,""),IF(AND(YEAR(MaySun1+38)=CalendarYear,MONTH(MaySun1+38)=5),MaySun1+38,""))</f>
        <v/>
      </c>
      <c r="F26" s="5" t="str">
        <f>IF(DAY(MaySun1)=1,IF(AND(YEAR(MaySun1+32)=CalendarYear,MONTH(MaySun1+32)=5),MaySun1+32,""),IF(AND(YEAR(MaySun1+39)=CalendarYear,MONTH(MaySun1+39)=5),MaySun1+39,""))</f>
        <v/>
      </c>
      <c r="G26" s="5" t="str">
        <f>IF(DAY(MaySun1)=1,IF(AND(YEAR(MaySun1+33)=CalendarYear,MONTH(MaySun1+33)=5),MaySun1+33,""),IF(AND(YEAR(MaySun1+40)=CalendarYear,MONTH(MaySun1+40)=5),MaySun1+40,""))</f>
        <v/>
      </c>
      <c r="H26" s="5" t="str">
        <f>IF(DAY(MaySun1)=1,IF(AND(YEAR(MaySun1+34)=CalendarYear,MONTH(MaySun1+34)=5),MaySun1+34,""),IF(AND(YEAR(MaySun1+41)=CalendarYear,MONTH(MaySun1+41)=5),MaySun1+41,""))</f>
        <v/>
      </c>
      <c r="I26" s="5" t="str">
        <f>IF(DAY(MaySun1)=1,IF(AND(YEAR(MaySun1+35)=CalendarYear,MONTH(MaySun1+35)=5),MaySun1+35,""),IF(AND(YEAR(MaySun1+42)=CalendarYear,MONTH(MaySun1+42)=5),MaySun1+42,""))</f>
        <v/>
      </c>
      <c r="J26" s="5"/>
      <c r="K26" s="5" t="str">
        <f>IF(DAY(JunSun1)=1,IF(AND(YEAR(JunSun1+29)=CalendarYear,MONTH(JunSun1+29)=6),JunSun1+29,""),IF(AND(YEAR(JunSun1+36)=CalendarYear,MONTH(JunSun1+36)=6),JunSun1+36,""))</f>
        <v/>
      </c>
      <c r="L26" s="5" t="str">
        <f>IF(DAY(JunSun1)=1,IF(AND(YEAR(JunSun1+30)=CalendarYear,MONTH(JunSun1+30)=6),JunSun1+30,""),IF(AND(YEAR(JunSun1+37)=CalendarYear,MONTH(JunSun1+37)=6),JunSun1+37,""))</f>
        <v/>
      </c>
      <c r="M26" s="5" t="str">
        <f>IF(DAY(JunSun1)=1,IF(AND(YEAR(JunSun1+31)=CalendarYear,MONTH(JunSun1+31)=6),JunSun1+31,""),IF(AND(YEAR(JunSun1+38)=CalendarYear,MONTH(JunSun1+38)=6),JunSun1+38,""))</f>
        <v/>
      </c>
      <c r="N26" s="5" t="str">
        <f>IF(DAY(JunSun1)=1,IF(AND(YEAR(JunSun1+32)=CalendarYear,MONTH(JunSun1+32)=6),JunSun1+32,""),IF(AND(YEAR(JunSun1+39)=CalendarYear,MONTH(JunSun1+39)=6),JunSun1+39,""))</f>
        <v/>
      </c>
      <c r="O26" s="5" t="str">
        <f>IF(DAY(JunSun1)=1,IF(AND(YEAR(JunSun1+33)=CalendarYear,MONTH(JunSun1+33)=6),JunSun1+33,""),IF(AND(YEAR(JunSun1+40)=CalendarYear,MONTH(JunSun1+40)=6),JunSun1+40,""))</f>
        <v/>
      </c>
      <c r="P26" s="5" t="str">
        <f>IF(DAY(JunSun1)=1,IF(AND(YEAR(JunSun1+34)=CalendarYear,MONTH(JunSun1+34)=6),JunSun1+34,""),IF(AND(YEAR(JunSun1+41)=CalendarYear,MONTH(JunSun1+41)=6),JunSun1+41,""))</f>
        <v/>
      </c>
      <c r="Q26" s="5" t="str">
        <f>IF(DAY(JunSun1)=1,IF(AND(YEAR(JunSun1+35)=CalendarYear,MONTH(JunSun1+35)=6),JunSun1+35,""),IF(AND(YEAR(JunSun1+42)=CalendarYear,MONTH(JunSun1+42)=6),JunSun1+42,""))</f>
        <v/>
      </c>
      <c r="R26" s="2"/>
      <c r="S26" s="8"/>
      <c r="T26" s="41"/>
      <c r="U26" s="73" t="s">
        <v>80</v>
      </c>
      <c r="V26" s="68" t="s">
        <v>62</v>
      </c>
      <c r="W26" s="40"/>
      <c r="X26" s="43"/>
      <c r="Z26" s="2"/>
      <c r="AH26" s="2"/>
      <c r="AP26" s="2"/>
    </row>
    <row r="27" spans="1:42" ht="15" customHeight="1" x14ac:dyDescent="0.2">
      <c r="A27" s="39"/>
      <c r="B27" s="2"/>
      <c r="C27" s="40"/>
      <c r="D27" s="40"/>
      <c r="E27" s="40"/>
      <c r="F27" s="40"/>
      <c r="G27" s="40"/>
      <c r="H27" s="40"/>
      <c r="I27" s="40"/>
      <c r="J27" s="5"/>
      <c r="K27" s="40"/>
      <c r="L27" s="40"/>
      <c r="M27" s="40"/>
      <c r="N27" s="40"/>
      <c r="O27" s="40"/>
      <c r="P27" s="40"/>
      <c r="Q27" s="40"/>
      <c r="R27" s="2"/>
      <c r="S27" s="8"/>
      <c r="T27" s="41"/>
      <c r="U27" s="48"/>
      <c r="V27" s="40"/>
      <c r="W27" s="40"/>
      <c r="X27" s="43"/>
      <c r="Z27" s="2"/>
      <c r="AH27" s="2"/>
      <c r="AP27" s="2"/>
    </row>
    <row r="28" spans="1:42" ht="15" customHeight="1" x14ac:dyDescent="0.3">
      <c r="A28" s="39"/>
      <c r="B28" s="2"/>
      <c r="C28" s="7" t="s">
        <v>11</v>
      </c>
      <c r="D28" s="6"/>
      <c r="E28" s="6"/>
      <c r="F28" s="6"/>
      <c r="G28" s="6"/>
      <c r="H28" s="6"/>
      <c r="I28" s="6"/>
      <c r="J28" s="5"/>
      <c r="K28" s="7" t="s">
        <v>12</v>
      </c>
      <c r="L28" s="6"/>
      <c r="M28" s="6"/>
      <c r="N28" s="6"/>
      <c r="O28" s="6"/>
      <c r="P28" s="6"/>
      <c r="Q28" s="6"/>
      <c r="R28" s="40"/>
      <c r="S28" s="8"/>
      <c r="T28" s="41"/>
      <c r="U28" s="15" t="s">
        <v>11</v>
      </c>
      <c r="V28" s="2"/>
      <c r="W28" s="2"/>
      <c r="X28" s="44"/>
      <c r="Y28" s="2"/>
      <c r="Z28" s="2"/>
      <c r="AH28" s="2"/>
      <c r="AP28" s="2"/>
    </row>
    <row r="29" spans="1:42" ht="15" customHeight="1" x14ac:dyDescent="0.3">
      <c r="A29" s="39"/>
      <c r="B29" s="40"/>
      <c r="C29" s="61" t="s">
        <v>1</v>
      </c>
      <c r="D29" s="61" t="s">
        <v>2</v>
      </c>
      <c r="E29" s="61" t="s">
        <v>3</v>
      </c>
      <c r="F29" s="61" t="s">
        <v>2</v>
      </c>
      <c r="G29" s="61" t="s">
        <v>4</v>
      </c>
      <c r="H29" s="61" t="s">
        <v>0</v>
      </c>
      <c r="I29" s="61" t="s">
        <v>0</v>
      </c>
      <c r="J29" s="65"/>
      <c r="K29" s="61" t="s">
        <v>1</v>
      </c>
      <c r="L29" s="61" t="s">
        <v>2</v>
      </c>
      <c r="M29" s="61" t="s">
        <v>3</v>
      </c>
      <c r="N29" s="61" t="s">
        <v>2</v>
      </c>
      <c r="O29" s="61" t="s">
        <v>4</v>
      </c>
      <c r="P29" s="61" t="s">
        <v>0</v>
      </c>
      <c r="Q29" s="61" t="s">
        <v>0</v>
      </c>
      <c r="R29" s="40"/>
      <c r="S29" s="8"/>
      <c r="T29" s="41"/>
      <c r="U29" s="21" t="s">
        <v>81</v>
      </c>
      <c r="V29" s="40"/>
      <c r="W29" s="40"/>
      <c r="X29" s="43"/>
    </row>
    <row r="30" spans="1:42" ht="15" customHeight="1" x14ac:dyDescent="0.3">
      <c r="A30" s="39"/>
      <c r="B30" s="40"/>
      <c r="C30" s="5">
        <f>IF(DAY(JulSun1)=1,"",IF(AND(YEAR(JulSun1+1)=CalendarYear,MONTH(JulSun1+1)=7),JulSun1+1,""))</f>
        <v>43647</v>
      </c>
      <c r="D30" s="5">
        <f>IF(DAY(JulSun1)=1,"",IF(AND(YEAR(JulSun1+2)=CalendarYear,MONTH(JulSun1+2)=7),JulSun1+2,""))</f>
        <v>43648</v>
      </c>
      <c r="E30" s="5">
        <f>IF(DAY(JulSun1)=1,"",IF(AND(YEAR(JulSun1+3)=CalendarYear,MONTH(JulSun1+3)=7),JulSun1+3,""))</f>
        <v>43649</v>
      </c>
      <c r="F30" s="5">
        <f>IF(DAY(JulSun1)=1,"",IF(AND(YEAR(JulSun1+4)=CalendarYear,MONTH(JulSun1+4)=7),JulSun1+4,""))</f>
        <v>43650</v>
      </c>
      <c r="G30" s="19">
        <f>IF(DAY(JulSun1)=1,"",IF(AND(YEAR(JulSun1+5)=CalendarYear,MONTH(JulSun1+5)=7),JulSun1+5,""))</f>
        <v>43651</v>
      </c>
      <c r="H30" s="19">
        <f>IF(DAY(JulSun1)=1,"",IF(AND(YEAR(JulSun1+6)=CalendarYear,MONTH(JulSun1+6)=7),JulSun1+6,""))</f>
        <v>43652</v>
      </c>
      <c r="I30" s="19">
        <f>IF(DAY(JulSun1)=1,IF(AND(YEAR(JulSun1)=CalendarYear,MONTH(JulSun1)=7),JulSun1,""),IF(AND(YEAR(JulSun1+7)=CalendarYear,MONTH(JulSun1+7)=7),JulSun1+7,""))</f>
        <v>43653</v>
      </c>
      <c r="J30" s="2"/>
      <c r="K30" s="14" t="str">
        <f>IF(DAY(AugSun1)=1,"",IF(AND(YEAR(AugSun1+1)=CalendarYear,MONTH(AugSun1+1)=8),AugSun1+1,""))</f>
        <v/>
      </c>
      <c r="L30" s="14" t="str">
        <f>IF(DAY(AugSun1)=1,"",IF(AND(YEAR(AugSun1+2)=CalendarYear,MONTH(AugSun1+2)=8),AugSun1+2,""))</f>
        <v/>
      </c>
      <c r="M30" s="14" t="str">
        <f>IF(DAY(AugSun1)=1,"",IF(AND(YEAR(AugSun1+3)=CalendarYear,MONTH(AugSun1+3)=8),AugSun1+3,""))</f>
        <v/>
      </c>
      <c r="N30" s="14">
        <f>IF(DAY(AugSun1)=1,"",IF(AND(YEAR(AugSun1+4)=CalendarYear,MONTH(AugSun1+4)=8),AugSun1+4,""))</f>
        <v>43678</v>
      </c>
      <c r="O30" s="14">
        <f>IF(DAY(AugSun1)=1,"",IF(AND(YEAR(AugSun1+5)=CalendarYear,MONTH(AugSun1+5)=8),AugSun1+5,""))</f>
        <v>43679</v>
      </c>
      <c r="P30" s="14">
        <f>IF(DAY(AugSun1)=1,"",IF(AND(YEAR(AugSun1+6)=CalendarYear,MONTH(AugSun1+6)=8),AugSun1+6,""))</f>
        <v>43680</v>
      </c>
      <c r="Q30" s="14">
        <f>IF(DAY(AugSun1)=1,IF(AND(YEAR(AugSun1)=CalendarYear,MONTH(AugSun1)=8),AugSun1,""),IF(AND(YEAR(AugSun1+7)=CalendarYear,MONTH(AugSun1+7)=8),AugSun1+7,""))</f>
        <v>43681</v>
      </c>
      <c r="R30" s="40"/>
      <c r="S30" s="8"/>
      <c r="T30" s="41"/>
      <c r="U30" s="21" t="s">
        <v>82</v>
      </c>
      <c r="V30" s="40"/>
      <c r="W30" s="40"/>
      <c r="X30" s="43"/>
    </row>
    <row r="31" spans="1:42" ht="15" customHeight="1" x14ac:dyDescent="0.3">
      <c r="A31" s="39"/>
      <c r="B31" s="40"/>
      <c r="C31" s="19">
        <f>IF(DAY(JulSun1)=1,IF(AND(YEAR(JulSun1+1)=CalendarYear,MONTH(JulSun1+1)=7),JulSun1+1,""),IF(AND(YEAR(JulSun1+8)=CalendarYear,MONTH(JulSun1+8)=7),JulSun1+8,""))</f>
        <v>43654</v>
      </c>
      <c r="D31" s="19">
        <f>IF(DAY(JulSun1)=1,IF(AND(YEAR(JulSun1+2)=CalendarYear,MONTH(JulSun1+2)=7),JulSun1+2,""),IF(AND(YEAR(JulSun1+9)=CalendarYear,MONTH(JulSun1+9)=7),JulSun1+9,""))</f>
        <v>43655</v>
      </c>
      <c r="E31" s="19">
        <f>IF(DAY(JulSun1)=1,IF(AND(YEAR(JulSun1+3)=CalendarYear,MONTH(JulSun1+3)=7),JulSun1+3,""),IF(AND(YEAR(JulSun1+10)=CalendarYear,MONTH(JulSun1+10)=7),JulSun1+10,""))</f>
        <v>43656</v>
      </c>
      <c r="F31" s="19">
        <f>IF(DAY(JulSun1)=1,IF(AND(YEAR(JulSun1+4)=CalendarYear,MONTH(JulSun1+4)=7),JulSun1+4,""),IF(AND(YEAR(JulSun1+11)=CalendarYear,MONTH(JulSun1+11)=7),JulSun1+11,""))</f>
        <v>43657</v>
      </c>
      <c r="G31" s="19">
        <f>IF(DAY(JulSun1)=1,IF(AND(YEAR(JulSun1+5)=CalendarYear,MONTH(JulSun1+5)=7),JulSun1+5,""),IF(AND(YEAR(JulSun1+12)=CalendarYear,MONTH(JulSun1+12)=7),JulSun1+12,""))</f>
        <v>43658</v>
      </c>
      <c r="H31" s="5">
        <f>IF(DAY(JulSun1)=1,IF(AND(YEAR(JulSun1+6)=CalendarYear,MONTH(JulSun1+6)=7),JulSun1+6,""),IF(AND(YEAR(JulSun1+13)=CalendarYear,MONTH(JulSun1+13)=7),JulSun1+13,""))</f>
        <v>43659</v>
      </c>
      <c r="I31" s="5">
        <f>IF(DAY(JulSun1)=1,IF(AND(YEAR(JulSun1+7)=CalendarYear,MONTH(JulSun1+7)=7),JulSun1+7,""),IF(AND(YEAR(JulSun1+14)=CalendarYear,MONTH(JulSun1+14)=7),JulSun1+14,""))</f>
        <v>43660</v>
      </c>
      <c r="J31" s="40"/>
      <c r="K31" s="14">
        <f>IF(DAY(AugSun1)=1,IF(AND(YEAR(AugSun1+1)=CalendarYear,MONTH(AugSun1+1)=8),AugSun1+1,""),IF(AND(YEAR(AugSun1+8)=CalendarYear,MONTH(AugSun1+8)=8),AugSun1+8,""))</f>
        <v>43682</v>
      </c>
      <c r="L31" s="14">
        <f>IF(DAY(AugSun1)=1,IF(AND(YEAR(AugSun1+2)=CalendarYear,MONTH(AugSun1+2)=8),AugSun1+2,""),IF(AND(YEAR(AugSun1+9)=CalendarYear,MONTH(AugSun1+9)=8),AugSun1+9,""))</f>
        <v>43683</v>
      </c>
      <c r="M31" s="14">
        <f>IF(DAY(AugSun1)=1,IF(AND(YEAR(AugSun1+3)=CalendarYear,MONTH(AugSun1+3)=8),AugSun1+3,""),IF(AND(YEAR(AugSun1+10)=CalendarYear,MONTH(AugSun1+10)=8),AugSun1+10,""))</f>
        <v>43684</v>
      </c>
      <c r="N31" s="14">
        <f>IF(DAY(AugSun1)=1,IF(AND(YEAR(AugSun1+4)=CalendarYear,MONTH(AugSun1+4)=8),AugSun1+4,""),IF(AND(YEAR(AugSun1+11)=CalendarYear,MONTH(AugSun1+11)=8),AugSun1+11,""))</f>
        <v>43685</v>
      </c>
      <c r="O31" s="14">
        <f>IF(DAY(AugSun1)=1,IF(AND(YEAR(AugSun1+5)=CalendarYear,MONTH(AugSun1+5)=8),AugSun1+5,""),IF(AND(YEAR(AugSun1+12)=CalendarYear,MONTH(AugSun1+12)=8),AugSun1+12,""))</f>
        <v>43686</v>
      </c>
      <c r="P31" s="14">
        <f>IF(DAY(AugSun1)=1,IF(AND(YEAR(AugSun1+6)=CalendarYear,MONTH(AugSun1+6)=8),AugSun1+6,""),IF(AND(YEAR(AugSun1+13)=CalendarYear,MONTH(AugSun1+13)=8),AugSun1+13,""))</f>
        <v>43687</v>
      </c>
      <c r="Q31" s="69">
        <f>IF(DAY(AugSun1)=1,IF(AND(YEAR(AugSun1+7)=CalendarYear,MONTH(AugSun1+7)=8),AugSun1+7,""),IF(AND(YEAR(AugSun1+14)=CalendarYear,MONTH(AugSun1+14)=8),AugSun1+14,""))</f>
        <v>43688</v>
      </c>
      <c r="R31" s="40"/>
      <c r="S31" s="8"/>
      <c r="T31" s="41"/>
      <c r="U31" s="21" t="s">
        <v>64</v>
      </c>
      <c r="V31" s="40"/>
      <c r="W31" s="40"/>
      <c r="X31" s="43"/>
    </row>
    <row r="32" spans="1:42" ht="15" customHeight="1" x14ac:dyDescent="0.25">
      <c r="A32" s="39"/>
      <c r="B32" s="5"/>
      <c r="C32" s="5">
        <f>IF(DAY(JulSun1)=1,IF(AND(YEAR(JulSun1+8)=CalendarYear,MONTH(JulSun1+8)=7),JulSun1+8,""),IF(AND(YEAR(JulSun1+15)=CalendarYear,MONTH(JulSun1+15)=7),JulSun1+15,""))</f>
        <v>43661</v>
      </c>
      <c r="D32" s="5">
        <f>IF(DAY(JulSun1)=1,IF(AND(YEAR(JulSun1+9)=CalendarYear,MONTH(JulSun1+9)=7),JulSun1+9,""),IF(AND(YEAR(JulSun1+16)=CalendarYear,MONTH(JulSun1+16)=7),JulSun1+16,""))</f>
        <v>43662</v>
      </c>
      <c r="E32" s="5">
        <f>IF(DAY(JulSun1)=1,IF(AND(YEAR(JulSun1+10)=CalendarYear,MONTH(JulSun1+10)=7),JulSun1+10,""),IF(AND(YEAR(JulSun1+17)=CalendarYear,MONTH(JulSun1+17)=7),JulSun1+17,""))</f>
        <v>43663</v>
      </c>
      <c r="F32" s="5">
        <f>IF(DAY(JulSun1)=1,IF(AND(YEAR(JulSun1+11)=CalendarYear,MONTH(JulSun1+11)=7),JulSun1+11,""),IF(AND(YEAR(JulSun1+18)=CalendarYear,MONTH(JulSun1+18)=7),JulSun1+18,""))</f>
        <v>43664</v>
      </c>
      <c r="G32" s="5">
        <f>IF(DAY(JulSun1)=1,IF(AND(YEAR(JulSun1+12)=CalendarYear,MONTH(JulSun1+12)=7),JulSun1+12,""),IF(AND(YEAR(JulSun1+19)=CalendarYear,MONTH(JulSun1+19)=7),JulSun1+19,""))</f>
        <v>43665</v>
      </c>
      <c r="H32" s="19">
        <f>IF(DAY(JulSun1)=1,IF(AND(YEAR(JulSun1+13)=CalendarYear,MONTH(JulSun1+13)=7),JulSun1+13,""),IF(AND(YEAR(JulSun1+20)=CalendarYear,MONTH(JulSun1+20)=7),JulSun1+20,""))</f>
        <v>43666</v>
      </c>
      <c r="I32" s="19">
        <f>IF(DAY(JulSun1)=1,IF(AND(YEAR(JulSun1+14)=CalendarYear,MONTH(JulSun1+14)=7),JulSun1+14,""),IF(AND(YEAR(JulSun1+21)=CalendarYear,MONTH(JulSun1+21)=7),JulSun1+21,""))</f>
        <v>43667</v>
      </c>
      <c r="J32" s="40"/>
      <c r="K32" s="19">
        <f>IF(DAY(AugSun1)=1,IF(AND(YEAR(AugSun1+8)=CalendarYear,MONTH(AugSun1+8)=8),AugSun1+8,""),IF(AND(YEAR(AugSun1+15)=CalendarYear,MONTH(AugSun1+15)=8),AugSun1+15,""))</f>
        <v>43689</v>
      </c>
      <c r="L32" s="19">
        <f>IF(DAY(AugSun1)=1,IF(AND(YEAR(AugSun1+9)=CalendarYear,MONTH(AugSun1+9)=8),AugSun1+9,""),IF(AND(YEAR(AugSun1+16)=CalendarYear,MONTH(AugSun1+16)=8),AugSun1+16,""))</f>
        <v>43690</v>
      </c>
      <c r="M32" s="19">
        <f>IF(DAY(AugSun1)=1,IF(AND(YEAR(AugSun1+10)=CalendarYear,MONTH(AugSun1+10)=8),AugSun1+10,""),IF(AND(YEAR(AugSun1+17)=CalendarYear,MONTH(AugSun1+17)=8),AugSun1+17,""))</f>
        <v>43691</v>
      </c>
      <c r="N32" s="19">
        <f>IF(DAY(AugSun1)=1,IF(AND(YEAR(AugSun1+11)=CalendarYear,MONTH(AugSun1+11)=8),AugSun1+11,""),IF(AND(YEAR(AugSun1+18)=CalendarYear,MONTH(AugSun1+18)=8),AugSun1+18,""))</f>
        <v>43692</v>
      </c>
      <c r="O32" s="19">
        <f>IF(DAY(AugSun1)=1,IF(AND(YEAR(AugSun1+12)=CalendarYear,MONTH(AugSun1+12)=8),AugSun1+12,""),IF(AND(YEAR(AugSun1+19)=CalendarYear,MONTH(AugSun1+19)=8),AugSun1+19,""))</f>
        <v>43693</v>
      </c>
      <c r="P32" s="19">
        <f>IF(DAY(AugSun1)=1,IF(AND(YEAR(AugSun1+13)=CalendarYear,MONTH(AugSun1+13)=8),AugSun1+13,""),IF(AND(YEAR(AugSun1+20)=CalendarYear,MONTH(AugSun1+20)=8),AugSun1+20,""))</f>
        <v>43694</v>
      </c>
      <c r="Q32" s="14">
        <f>IF(DAY(AugSun1)=1,IF(AND(YEAR(AugSun1+14)=CalendarYear,MONTH(AugSun1+14)=8),AugSun1+14,""),IF(AND(YEAR(AugSun1+21)=CalendarYear,MONTH(AugSun1+21)=8),AugSun1+21,""))</f>
        <v>43695</v>
      </c>
      <c r="R32" s="40"/>
      <c r="S32" s="8"/>
      <c r="T32" s="41"/>
      <c r="U32" s="47" t="s">
        <v>65</v>
      </c>
      <c r="V32" s="40"/>
      <c r="W32" s="40"/>
      <c r="X32" s="43"/>
    </row>
    <row r="33" spans="1:24" ht="15" customHeight="1" x14ac:dyDescent="0.3">
      <c r="A33" s="39"/>
      <c r="B33" s="40"/>
      <c r="C33" s="19">
        <f>IF(DAY(JulSun1)=1,IF(AND(YEAR(JulSun1+15)=CalendarYear,MONTH(JulSun1+15)=7),JulSun1+15,""),IF(AND(YEAR(JulSun1+22)=CalendarYear,MONTH(JulSun1+22)=7),JulSun1+22,""))</f>
        <v>43668</v>
      </c>
      <c r="D33" s="19">
        <f>IF(DAY(JulSun1)=1,IF(AND(YEAR(JulSun1+16)=CalendarYear,MONTH(JulSun1+16)=7),JulSun1+16,""),IF(AND(YEAR(JulSun1+23)=CalendarYear,MONTH(JulSun1+23)=7),JulSun1+23,""))</f>
        <v>43669</v>
      </c>
      <c r="E33" s="19">
        <f>IF(DAY(JulSun1)=1,IF(AND(YEAR(JulSun1+17)=CalendarYear,MONTH(JulSun1+17)=7),JulSun1+17,""),IF(AND(YEAR(JulSun1+24)=CalendarYear,MONTH(JulSun1+24)=7),JulSun1+24,""))</f>
        <v>43670</v>
      </c>
      <c r="F33" s="19">
        <f>IF(DAY(JulSun1)=1,IF(AND(YEAR(JulSun1+18)=CalendarYear,MONTH(JulSun1+18)=7),JulSun1+18,""),IF(AND(YEAR(JulSun1+25)=CalendarYear,MONTH(JulSun1+25)=7),JulSun1+25,""))</f>
        <v>43671</v>
      </c>
      <c r="G33" s="74">
        <f>IF(DAY(JulSun1)=1,IF(AND(YEAR(JulSun1+19)=CalendarYear,MONTH(JulSun1+19)=7),JulSun1+19,""),IF(AND(YEAR(JulSun1+26)=CalendarYear,MONTH(JulSun1+26)=7),JulSun1+26,""))</f>
        <v>43672</v>
      </c>
      <c r="H33" s="74">
        <f>IF(DAY(JulSun1)=1,IF(AND(YEAR(JulSun1+20)=CalendarYear,MONTH(JulSun1+20)=7),JulSun1+20,""),IF(AND(YEAR(JulSun1+27)=CalendarYear,MONTH(JulSun1+27)=7),JulSun1+27,""))</f>
        <v>43673</v>
      </c>
      <c r="I33" s="74">
        <f>IF(DAY(JulSun1)=1,IF(AND(YEAR(JulSun1+21)=CalendarYear,MONTH(JulSun1+21)=7),JulSun1+21,""),IF(AND(YEAR(JulSun1+28)=CalendarYear,MONTH(JulSun1+28)=7),JulSun1+28,""))</f>
        <v>43674</v>
      </c>
      <c r="J33" s="40"/>
      <c r="K33" s="14">
        <f>IF(DAY(AugSun1)=1,IF(AND(YEAR(AugSun1+15)=CalendarYear,MONTH(AugSun1+15)=8),AugSun1+15,""),IF(AND(YEAR(AugSun1+22)=CalendarYear,MONTH(AugSun1+22)=8),AugSun1+22,""))</f>
        <v>43696</v>
      </c>
      <c r="L33" s="14">
        <f>IF(DAY(AugSun1)=1,IF(AND(YEAR(AugSun1+16)=CalendarYear,MONTH(AugSun1+16)=8),AugSun1+16,""),IF(AND(YEAR(AugSun1+23)=CalendarYear,MONTH(AugSun1+23)=8),AugSun1+23,""))</f>
        <v>43697</v>
      </c>
      <c r="M33" s="14">
        <f>IF(DAY(AugSun1)=1,IF(AND(YEAR(AugSun1+17)=CalendarYear,MONTH(AugSun1+17)=8),AugSun1+17,""),IF(AND(YEAR(AugSun1+24)=CalendarYear,MONTH(AugSun1+24)=8),AugSun1+24,""))</f>
        <v>43698</v>
      </c>
      <c r="N33" s="70">
        <f>IF(DAY(AugSun1)=1,IF(AND(YEAR(AugSun1+18)=CalendarYear,MONTH(AugSun1+18)=8),AugSun1+18,""),IF(AND(YEAR(AugSun1+25)=CalendarYear,MONTH(AugSun1+25)=8),AugSun1+25,""))</f>
        <v>43699</v>
      </c>
      <c r="O33" s="70">
        <f>IF(DAY(AugSun1)=1,IF(AND(YEAR(AugSun1+19)=CalendarYear,MONTH(AugSun1+19)=8),AugSun1+19,""),IF(AND(YEAR(AugSun1+26)=CalendarYear,MONTH(AugSun1+26)=8),AugSun1+26,""))</f>
        <v>43700</v>
      </c>
      <c r="P33" s="70">
        <f>IF(DAY(AugSun1)=1,IF(AND(YEAR(AugSun1+20)=CalendarYear,MONTH(AugSun1+20)=8),AugSun1+20,""),IF(AND(YEAR(AugSun1+27)=CalendarYear,MONTH(AugSun1+27)=8),AugSun1+27,""))</f>
        <v>43701</v>
      </c>
      <c r="Q33" s="14">
        <f>IF(DAY(AugSun1)=1,IF(AND(YEAR(AugSun1+21)=CalendarYear,MONTH(AugSun1+21)=8),AugSun1+21,""),IF(AND(YEAR(AugSun1+28)=CalendarYear,MONTH(AugSun1+28)=8),AugSun1+28,""))</f>
        <v>43702</v>
      </c>
      <c r="R33" s="40"/>
      <c r="S33" s="8"/>
      <c r="T33" s="41"/>
      <c r="U33" s="15" t="s">
        <v>12</v>
      </c>
      <c r="V33" s="40"/>
      <c r="W33" s="40"/>
      <c r="X33" s="43"/>
    </row>
    <row r="34" spans="1:24" ht="15" customHeight="1" x14ac:dyDescent="0.3">
      <c r="A34" s="39"/>
      <c r="B34" s="40"/>
      <c r="C34" s="5">
        <f>IF(DAY(JulSun1)=1,IF(AND(YEAR(JulSun1+22)=CalendarYear,MONTH(JulSun1+22)=7),JulSun1+22,""),IF(AND(YEAR(JulSun1+29)=CalendarYear,MONTH(JulSun1+29)=7),JulSun1+29,""))</f>
        <v>43675</v>
      </c>
      <c r="D34" s="5">
        <f>IF(DAY(JulSun1)=1,IF(AND(YEAR(JulSun1+23)=CalendarYear,MONTH(JulSun1+23)=7),JulSun1+23,""),IF(AND(YEAR(JulSun1+30)=CalendarYear,MONTH(JulSun1+30)=7),JulSun1+30,""))</f>
        <v>43676</v>
      </c>
      <c r="E34" s="5">
        <f>IF(DAY(JulSun1)=1,IF(AND(YEAR(JulSun1+24)=CalendarYear,MONTH(JulSun1+24)=7),JulSun1+24,""),IF(AND(YEAR(JulSun1+31)=CalendarYear,MONTH(JulSun1+31)=7),JulSun1+31,""))</f>
        <v>43677</v>
      </c>
      <c r="F34" s="5" t="str">
        <f>IF(DAY(JulSun1)=1,IF(AND(YEAR(JulSun1+25)=CalendarYear,MONTH(JulSun1+25)=7),JulSun1+25,""),IF(AND(YEAR(JulSun1+32)=CalendarYear,MONTH(JulSun1+32)=7),JulSun1+32,""))</f>
        <v/>
      </c>
      <c r="G34" s="5" t="str">
        <f>IF(DAY(JulSun1)=1,IF(AND(YEAR(JulSun1+26)=CalendarYear,MONTH(JulSun1+26)=7),JulSun1+26,""),IF(AND(YEAR(JulSun1+33)=CalendarYear,MONTH(JulSun1+33)=7),JulSun1+33,""))</f>
        <v/>
      </c>
      <c r="H34" s="5" t="str">
        <f>IF(DAY(JulSun1)=1,IF(AND(YEAR(JulSun1+27)=CalendarYear,MONTH(JulSun1+27)=7),JulSun1+27,""),IF(AND(YEAR(JulSun1+34)=CalendarYear,MONTH(JulSun1+34)=7),JulSun1+34,""))</f>
        <v/>
      </c>
      <c r="I34" s="5" t="str">
        <f>IF(DAY(JulSun1)=1,IF(AND(YEAR(JulSun1+28)=CalendarYear,MONTH(JulSun1+28)=7),JulSun1+28,""),IF(AND(YEAR(JulSun1+35)=CalendarYear,MONTH(JulSun1+35)=7),JulSun1+35,""))</f>
        <v/>
      </c>
      <c r="J34" s="40"/>
      <c r="K34" s="5">
        <f>IF(DAY(AugSun1)=1,IF(AND(YEAR(AugSun1+22)=CalendarYear,MONTH(AugSun1+22)=8),AugSun1+22,""),IF(AND(YEAR(AugSun1+29)=CalendarYear,MONTH(AugSun1+29)=8),AugSun1+29,""))</f>
        <v>43703</v>
      </c>
      <c r="L34" s="5">
        <f>IF(DAY(AugSun1)=1,IF(AND(YEAR(AugSun1+23)=CalendarYear,MONTH(AugSun1+23)=8),AugSun1+23,""),IF(AND(YEAR(AugSun1+30)=CalendarYear,MONTH(AugSun1+30)=8),AugSun1+30,""))</f>
        <v>43704</v>
      </c>
      <c r="M34" s="5">
        <f>IF(DAY(AugSun1)=1,IF(AND(YEAR(AugSun1+24)=CalendarYear,MONTH(AugSun1+24)=8),AugSun1+24,""),IF(AND(YEAR(AugSun1+31)=CalendarYear,MONTH(AugSun1+31)=8),AugSun1+31,""))</f>
        <v>43705</v>
      </c>
      <c r="N34" s="5">
        <f>IF(DAY(AugSun1)=1,IF(AND(YEAR(AugSun1+25)=CalendarYear,MONTH(AugSun1+25)=8),AugSun1+25,""),IF(AND(YEAR(AugSun1+32)=CalendarYear,MONTH(AugSun1+32)=8),AugSun1+32,""))</f>
        <v>43706</v>
      </c>
      <c r="O34" s="5">
        <f>IF(DAY(AugSun1)=1,IF(AND(YEAR(AugSun1+26)=CalendarYear,MONTH(AugSun1+26)=8),AugSun1+26,""),IF(AND(YEAR(AugSun1+33)=CalendarYear,MONTH(AugSun1+33)=8),AugSun1+33,""))</f>
        <v>43707</v>
      </c>
      <c r="P34" s="5">
        <f>IF(DAY(AugSun1)=1,IF(AND(YEAR(AugSun1+27)=CalendarYear,MONTH(AugSun1+27)=8),AugSun1+27,""),IF(AND(YEAR(AugSun1+34)=CalendarYear,MONTH(AugSun1+34)=8),AugSun1+34,""))</f>
        <v>43708</v>
      </c>
      <c r="Q34" s="5" t="str">
        <f>IF(DAY(AugSun1)=1,IF(AND(YEAR(AugSun1+28)=CalendarYear,MONTH(AugSun1+28)=8),AugSun1+28,""),IF(AND(YEAR(AugSun1+35)=CalendarYear,MONTH(AugSun1+35)=8),AugSun1+35,""))</f>
        <v/>
      </c>
      <c r="R34" s="40"/>
      <c r="S34" s="8"/>
      <c r="T34" s="41"/>
      <c r="U34" s="45" t="s">
        <v>72</v>
      </c>
      <c r="V34" s="68" t="s">
        <v>66</v>
      </c>
      <c r="W34" s="40"/>
      <c r="X34" s="43"/>
    </row>
    <row r="35" spans="1:24" ht="15" customHeight="1" x14ac:dyDescent="0.3">
      <c r="A35" s="39"/>
      <c r="B35" s="40"/>
      <c r="C35" s="5" t="str">
        <f>IF(DAY(JulSun1)=1,IF(AND(YEAR(JulSun1+29)=CalendarYear,MONTH(JulSun1+29)=7),JulSun1+29,""),IF(AND(YEAR(JulSun1+36)=CalendarYear,MONTH(JulSun1+36)=7),JulSun1+36,""))</f>
        <v/>
      </c>
      <c r="D35" s="5" t="str">
        <f>IF(DAY(JulSun1)=1,IF(AND(YEAR(JulSun1+30)=CalendarYear,MONTH(JulSun1+30)=7),JulSun1+30,""),IF(AND(YEAR(JulSun1+37)=CalendarYear,MONTH(JulSun1+37)=7),JulSun1+37,""))</f>
        <v/>
      </c>
      <c r="E35" s="5" t="str">
        <f>IF(DAY(JulSun1)=1,IF(AND(YEAR(JulSun1+31)=CalendarYear,MONTH(JulSun1+31)=7),JulSun1+31,""),IF(AND(YEAR(JulSun1+38)=CalendarYear,MONTH(JulSun1+38)=7),JulSun1+38,""))</f>
        <v/>
      </c>
      <c r="F35" s="5" t="str">
        <f>IF(DAY(JulSun1)=1,IF(AND(YEAR(JulSun1+32)=CalendarYear,MONTH(JulSun1+32)=7),JulSun1+32,""),IF(AND(YEAR(JulSun1+39)=CalendarYear,MONTH(JulSun1+39)=7),JulSun1+39,""))</f>
        <v/>
      </c>
      <c r="G35" s="5" t="str">
        <f>IF(DAY(JulSun1)=1,IF(AND(YEAR(JulSun1+33)=CalendarYear,MONTH(JulSun1+33)=7),JulSun1+33,""),IF(AND(YEAR(JulSun1+40)=CalendarYear,MONTH(JulSun1+40)=7),JulSun1+40,""))</f>
        <v/>
      </c>
      <c r="H35" s="5" t="str">
        <f>IF(DAY(JulSun1)=1,IF(AND(YEAR(JulSun1+34)=CalendarYear,MONTH(JulSun1+34)=7),JulSun1+34,""),IF(AND(YEAR(JulSun1+41)=CalendarYear,MONTH(JulSun1+41)=7),JulSun1+41,""))</f>
        <v/>
      </c>
      <c r="I35" s="5" t="str">
        <f>IF(DAY(JulSun1)=1,IF(AND(YEAR(JulSun1+35)=CalendarYear,MONTH(JulSun1+35)=7),JulSun1+35,""),IF(AND(YEAR(JulSun1+42)=CalendarYear,MONTH(JulSun1+42)=7),JulSun1+42,""))</f>
        <v/>
      </c>
      <c r="J35" s="40"/>
      <c r="K35" s="5" t="str">
        <f>IF(DAY(AugSun1)=1,IF(AND(YEAR(AugSun1+29)=CalendarYear,MONTH(AugSun1+29)=8),AugSun1+29,""),IF(AND(YEAR(AugSun1+36)=CalendarYear,MONTH(AugSun1+36)=8),AugSun1+36,""))</f>
        <v/>
      </c>
      <c r="L35" s="5" t="str">
        <f>IF(DAY(AugSun1)=1,IF(AND(YEAR(AugSun1+30)=CalendarYear,MONTH(AugSun1+30)=8),AugSun1+30,""),IF(AND(YEAR(AugSun1+37)=CalendarYear,MONTH(AugSun1+37)=8),AugSun1+37,""))</f>
        <v/>
      </c>
      <c r="M35" s="5" t="str">
        <f>IF(DAY(AugSun1)=1,IF(AND(YEAR(AugSun1+31)=CalendarYear,MONTH(AugSun1+31)=8),AugSun1+31,""),IF(AND(YEAR(AugSun1+38)=CalendarYear,MONTH(AugSun1+38)=8),AugSun1+38,""))</f>
        <v/>
      </c>
      <c r="N35" s="5" t="str">
        <f>IF(DAY(AugSun1)=1,IF(AND(YEAR(AugSun1+32)=CalendarYear,MONTH(AugSun1+32)=8),AugSun1+32,""),IF(AND(YEAR(AugSun1+39)=CalendarYear,MONTH(AugSun1+39)=8),AugSun1+39,""))</f>
        <v/>
      </c>
      <c r="O35" s="5" t="str">
        <f>IF(DAY(AugSun1)=1,IF(AND(YEAR(AugSun1+33)=CalendarYear,MONTH(AugSun1+33)=8),AugSun1+33,""),IF(AND(YEAR(AugSun1+40)=CalendarYear,MONTH(AugSun1+40)=8),AugSun1+40,""))</f>
        <v/>
      </c>
      <c r="P35" s="5" t="str">
        <f>IF(DAY(AugSun1)=1,IF(AND(YEAR(AugSun1+34)=CalendarYear,MONTH(AugSun1+34)=8),AugSun1+34,""),IF(AND(YEAR(AugSun1+41)=CalendarYear,MONTH(AugSun1+41)=8),AugSun1+41,""))</f>
        <v/>
      </c>
      <c r="Q35" s="5" t="str">
        <f>IF(DAY(AugSun1)=1,IF(AND(YEAR(AugSun1+35)=CalendarYear,MONTH(AugSun1+35)=8),AugSun1+35,""),IF(AND(YEAR(AugSun1+42)=CalendarYear,MONTH(AugSun1+42)=8),AugSun1+42,""))</f>
        <v/>
      </c>
      <c r="R35" s="40"/>
      <c r="S35" s="8"/>
      <c r="T35" s="41"/>
      <c r="U35" s="21" t="s">
        <v>71</v>
      </c>
      <c r="V35" s="40"/>
      <c r="W35" s="40"/>
      <c r="X35" s="43"/>
    </row>
    <row r="36" spans="1:24" ht="15" customHeight="1" x14ac:dyDescent="0.2">
      <c r="A36" s="39"/>
      <c r="B36" s="40"/>
      <c r="C36" s="5"/>
      <c r="D36" s="5"/>
      <c r="E36" s="5"/>
      <c r="F36" s="5"/>
      <c r="G36" s="5"/>
      <c r="H36" s="5"/>
      <c r="I36" s="5"/>
      <c r="J36" s="40"/>
      <c r="K36" s="5"/>
      <c r="L36" s="5"/>
      <c r="M36" s="5"/>
      <c r="N36" s="5"/>
      <c r="O36" s="5"/>
      <c r="P36" s="5"/>
      <c r="Q36" s="5"/>
      <c r="R36" s="40"/>
      <c r="S36" s="8"/>
      <c r="T36" s="41"/>
      <c r="U36" s="75" t="s">
        <v>69</v>
      </c>
      <c r="V36" s="40"/>
      <c r="W36" s="40"/>
      <c r="X36" s="43"/>
    </row>
    <row r="37" spans="1:24" ht="15" customHeight="1" x14ac:dyDescent="0.2">
      <c r="A37" s="39"/>
      <c r="B37" s="40"/>
      <c r="C37" s="5"/>
      <c r="D37" s="5"/>
      <c r="E37" s="5"/>
      <c r="F37" s="5"/>
      <c r="G37" s="5"/>
      <c r="H37" s="5"/>
      <c r="I37" s="5"/>
      <c r="J37" s="40"/>
      <c r="K37" s="5"/>
      <c r="L37" s="5"/>
      <c r="M37" s="5"/>
      <c r="N37" s="5"/>
      <c r="O37" s="5"/>
      <c r="P37" s="5"/>
      <c r="Q37" s="5"/>
      <c r="R37" s="40"/>
      <c r="S37" s="8"/>
      <c r="T37" s="41"/>
      <c r="U37"/>
      <c r="V37" s="40"/>
      <c r="W37" s="40"/>
      <c r="X37" s="43"/>
    </row>
    <row r="38" spans="1:24" ht="15" customHeight="1" x14ac:dyDescent="0.3">
      <c r="A38" s="39"/>
      <c r="B38" s="40"/>
      <c r="C38" s="7" t="s">
        <v>13</v>
      </c>
      <c r="D38" s="6"/>
      <c r="E38" s="6"/>
      <c r="F38" s="6"/>
      <c r="G38" s="6"/>
      <c r="H38" s="6"/>
      <c r="I38" s="6"/>
      <c r="J38" s="40"/>
      <c r="K38" s="7" t="s">
        <v>14</v>
      </c>
      <c r="L38" s="6"/>
      <c r="M38" s="6"/>
      <c r="N38" s="6"/>
      <c r="O38" s="6"/>
      <c r="P38" s="6"/>
      <c r="Q38" s="6"/>
      <c r="R38" s="40"/>
      <c r="S38" s="8"/>
      <c r="T38" s="41"/>
      <c r="U38" s="11"/>
      <c r="V38" s="40"/>
      <c r="W38" s="40"/>
      <c r="X38" s="43"/>
    </row>
    <row r="39" spans="1:24" ht="15" customHeight="1" x14ac:dyDescent="0.3">
      <c r="A39" s="39"/>
      <c r="B39" s="40"/>
      <c r="C39" s="61" t="s">
        <v>1</v>
      </c>
      <c r="D39" s="61" t="s">
        <v>2</v>
      </c>
      <c r="E39" s="61" t="s">
        <v>3</v>
      </c>
      <c r="F39" s="61" t="s">
        <v>2</v>
      </c>
      <c r="G39" s="61" t="s">
        <v>4</v>
      </c>
      <c r="H39" s="61" t="s">
        <v>0</v>
      </c>
      <c r="I39" s="61" t="s">
        <v>0</v>
      </c>
      <c r="J39" s="66"/>
      <c r="K39" s="61" t="s">
        <v>1</v>
      </c>
      <c r="L39" s="61" t="s">
        <v>2</v>
      </c>
      <c r="M39" s="61" t="s">
        <v>3</v>
      </c>
      <c r="N39" s="61" t="s">
        <v>2</v>
      </c>
      <c r="O39" s="61" t="s">
        <v>4</v>
      </c>
      <c r="P39" s="61" t="s">
        <v>0</v>
      </c>
      <c r="Q39" s="61" t="s">
        <v>0</v>
      </c>
      <c r="R39" s="40"/>
      <c r="S39" s="8"/>
      <c r="T39" s="41"/>
      <c r="U39" s="15" t="s">
        <v>13</v>
      </c>
      <c r="V39" s="40"/>
      <c r="W39" s="40"/>
      <c r="X39" s="43"/>
    </row>
    <row r="40" spans="1:24" ht="15" customHeight="1" x14ac:dyDescent="0.3">
      <c r="A40" s="39"/>
      <c r="B40" s="40"/>
      <c r="C40" s="5" t="str">
        <f>IF(DAY(SepSun1)=1,"",IF(AND(YEAR(SepSun1+1)=CalendarYear,MONTH(SepSun1+1)=9),SepSun1+1,""))</f>
        <v/>
      </c>
      <c r="D40" s="5" t="str">
        <f>IF(DAY(SepSun1)=1,"",IF(AND(YEAR(SepSun1+2)=CalendarYear,MONTH(SepSun1+2)=9),SepSun1+2,""))</f>
        <v/>
      </c>
      <c r="E40" s="5" t="str">
        <f>IF(DAY(SepSun1)=1,"",IF(AND(YEAR(SepSun1+3)=CalendarYear,MONTH(SepSun1+3)=9),SepSun1+3,""))</f>
        <v/>
      </c>
      <c r="F40" s="5" t="str">
        <f>IF(DAY(SepSun1)=1,"",IF(AND(YEAR(SepSun1+4)=CalendarYear,MONTH(SepSun1+4)=9),SepSun1+4,""))</f>
        <v/>
      </c>
      <c r="G40" s="5" t="str">
        <f>IF(DAY(SepSun1)=1,"",IF(AND(YEAR(SepSun1+5)=CalendarYear,MONTH(SepSun1+5)=9),SepSun1+5,""))</f>
        <v/>
      </c>
      <c r="H40" s="5" t="str">
        <f>IF(DAY(SepSun1)=1,"",IF(AND(YEAR(SepSun1+6)=CalendarYear,MONTH(SepSun1+6)=9),SepSun1+6,""))</f>
        <v/>
      </c>
      <c r="I40" s="5">
        <f>IF(DAY(SepSun1)=1,IF(AND(YEAR(SepSun1)=CalendarYear,MONTH(SepSun1)=9),SepSun1,""),IF(AND(YEAR(SepSun1+7)=CalendarYear,MONTH(SepSun1+7)=9),SepSun1+7,""))</f>
        <v>43709</v>
      </c>
      <c r="J40" s="40"/>
      <c r="K40" s="5" t="str">
        <f>IF(DAY(OctSun1)=1,"",IF(AND(YEAR(OctSun1+1)=CalendarYear,MONTH(OctSun1+1)=10),OctSun1+1,""))</f>
        <v/>
      </c>
      <c r="L40" s="5">
        <f>IF(DAY(OctSun1)=1,"",IF(AND(YEAR(OctSun1+2)=CalendarYear,MONTH(OctSun1+2)=10),OctSun1+2,""))</f>
        <v>43739</v>
      </c>
      <c r="M40" s="5">
        <f>IF(DAY(OctSun1)=1,"",IF(AND(YEAR(OctSun1+3)=CalendarYear,MONTH(OctSun1+3)=10),OctSun1+3,""))</f>
        <v>43740</v>
      </c>
      <c r="N40" s="5">
        <f>IF(DAY(OctSun1)=1,"",IF(AND(YEAR(OctSun1+4)=CalendarYear,MONTH(OctSun1+4)=10),OctSun1+4,""))</f>
        <v>43741</v>
      </c>
      <c r="O40" s="5">
        <f>IF(DAY(OctSun1)=1,"",IF(AND(YEAR(OctSun1+5)=CalendarYear,MONTH(OctSun1+5)=10),OctSun1+5,""))</f>
        <v>43742</v>
      </c>
      <c r="P40" s="5">
        <f>IF(DAY(OctSun1)=1,"",IF(AND(YEAR(OctSun1+6)=CalendarYear,MONTH(OctSun1+6)=10),OctSun1+6,""))</f>
        <v>43743</v>
      </c>
      <c r="Q40" s="5">
        <f>IF(DAY(OctSun1)=1,IF(AND(YEAR(OctSun1)=CalendarYear,MONTH(OctSun1)=10),OctSun1,""),IF(AND(YEAR(OctSun1+7)=CalendarYear,MONTH(OctSun1+7)=10),OctSun1+7,""))</f>
        <v>43744</v>
      </c>
      <c r="R40" s="40"/>
      <c r="S40" s="8"/>
      <c r="T40" s="41"/>
      <c r="U40" s="20" t="s">
        <v>83</v>
      </c>
      <c r="V40"/>
      <c r="W40" s="40"/>
      <c r="X40" s="43"/>
    </row>
    <row r="41" spans="1:24" ht="15" customHeight="1" x14ac:dyDescent="0.3">
      <c r="A41" s="39"/>
      <c r="B41" s="40"/>
      <c r="C41" s="5">
        <f>IF(DAY(SepSun1)=1,IF(AND(YEAR(SepSun1+1)=CalendarYear,MONTH(SepSun1+1)=9),SepSun1+1,""),IF(AND(YEAR(SepSun1+8)=CalendarYear,MONTH(SepSun1+8)=9),SepSun1+8,""))</f>
        <v>43710</v>
      </c>
      <c r="D41" s="5">
        <f>IF(DAY(SepSun1)=1,IF(AND(YEAR(SepSun1+2)=CalendarYear,MONTH(SepSun1+2)=9),SepSun1+2,""),IF(AND(YEAR(SepSun1+9)=CalendarYear,MONTH(SepSun1+9)=9),SepSun1+9,""))</f>
        <v>43711</v>
      </c>
      <c r="E41" s="5">
        <f>IF(DAY(SepSun1)=1,IF(AND(YEAR(SepSun1+3)=CalendarYear,MONTH(SepSun1+3)=9),SepSun1+3,""),IF(AND(YEAR(SepSun1+10)=CalendarYear,MONTH(SepSun1+10)=9),SepSun1+10,""))</f>
        <v>43712</v>
      </c>
      <c r="F41" s="5">
        <f>IF(DAY(SepSun1)=1,IF(AND(YEAR(SepSun1+4)=CalendarYear,MONTH(SepSun1+4)=9),SepSun1+4,""),IF(AND(YEAR(SepSun1+11)=CalendarYear,MONTH(SepSun1+11)=9),SepSun1+11,""))</f>
        <v>43713</v>
      </c>
      <c r="G41" s="5">
        <f>IF(DAY(SepSun1)=1,IF(AND(YEAR(SepSun1+5)=CalendarYear,MONTH(SepSun1+5)=9),SepSun1+5,""),IF(AND(YEAR(SepSun1+12)=CalendarYear,MONTH(SepSun1+12)=9),SepSun1+12,""))</f>
        <v>43714</v>
      </c>
      <c r="H41" s="18">
        <f>IF(DAY(SepSun1)=1,IF(AND(YEAR(SepSun1+6)=CalendarYear,MONTH(SepSun1+6)=9),SepSun1+6,""),IF(AND(YEAR(SepSun1+13)=CalendarYear,MONTH(SepSun1+13)=9),SepSun1+13,""))</f>
        <v>43715</v>
      </c>
      <c r="I41" s="18">
        <f>IF(DAY(SepSun1)=1,IF(AND(YEAR(SepSun1+7)=CalendarYear,MONTH(SepSun1+7)=9),SepSun1+7,""),IF(AND(YEAR(SepSun1+14)=CalendarYear,MONTH(SepSun1+14)=9),SepSun1+14,""))</f>
        <v>43716</v>
      </c>
      <c r="J41" s="40"/>
      <c r="K41" s="5">
        <f>IF(DAY(OctSun1)=1,IF(AND(YEAR(OctSun1+1)=CalendarYear,MONTH(OctSun1+1)=10),OctSun1+1,""),IF(AND(YEAR(OctSun1+8)=CalendarYear,MONTH(OctSun1+8)=10),OctSun1+8,""))</f>
        <v>43745</v>
      </c>
      <c r="L41" s="5">
        <f>IF(DAY(OctSun1)=1,IF(AND(YEAR(OctSun1+2)=CalendarYear,MONTH(OctSun1+2)=10),OctSun1+2,""),IF(AND(YEAR(OctSun1+9)=CalendarYear,MONTH(OctSun1+9)=10),OctSun1+9,""))</f>
        <v>43746</v>
      </c>
      <c r="M41" s="5">
        <f>IF(DAY(OctSun1)=1,IF(AND(YEAR(OctSun1+3)=CalendarYear,MONTH(OctSun1+3)=10),OctSun1+3,""),IF(AND(YEAR(OctSun1+10)=CalendarYear,MONTH(OctSun1+10)=10),OctSun1+10,""))</f>
        <v>43747</v>
      </c>
      <c r="N41" s="5">
        <f>IF(DAY(OctSun1)=1,IF(AND(YEAR(OctSun1+4)=CalendarYear,MONTH(OctSun1+4)=10),OctSun1+4,""),IF(AND(YEAR(OctSun1+11)=CalendarYear,MONTH(OctSun1+11)=10),OctSun1+11,""))</f>
        <v>43748</v>
      </c>
      <c r="O41" s="5">
        <f>IF(DAY(OctSun1)=1,IF(AND(YEAR(OctSun1+5)=CalendarYear,MONTH(OctSun1+5)=10),OctSun1+5,""),IF(AND(YEAR(OctSun1+12)=CalendarYear,MONTH(OctSun1+12)=10),OctSun1+12,""))</f>
        <v>43749</v>
      </c>
      <c r="P41" s="5">
        <f>IF(DAY(OctSun1)=1,IF(AND(YEAR(OctSun1+6)=CalendarYear,MONTH(OctSun1+6)=10),OctSun1+6,""),IF(AND(YEAR(OctSun1+13)=CalendarYear,MONTH(OctSun1+13)=10),OctSun1+13,""))</f>
        <v>43750</v>
      </c>
      <c r="Q41" s="17">
        <f>IF(DAY(OctSun1)=1,IF(AND(YEAR(OctSun1+7)=CalendarYear,MONTH(OctSun1+7)=10),OctSun1+7,""),IF(AND(YEAR(OctSun1+14)=CalendarYear,MONTH(OctSun1+14)=10),OctSun1+14,""))</f>
        <v>43751</v>
      </c>
      <c r="R41" s="40"/>
      <c r="S41" s="8"/>
      <c r="T41" s="41"/>
      <c r="U41" s="45" t="s">
        <v>68</v>
      </c>
      <c r="V41" s="68" t="s">
        <v>67</v>
      </c>
      <c r="W41" s="40"/>
      <c r="X41" s="43"/>
    </row>
    <row r="42" spans="1:24" ht="15" customHeight="1" x14ac:dyDescent="0.2">
      <c r="A42" s="39"/>
      <c r="B42" s="40"/>
      <c r="C42" s="5">
        <f>IF(DAY(SepSun1)=1,IF(AND(YEAR(SepSun1+8)=CalendarYear,MONTH(SepSun1+8)=9),SepSun1+8,""),IF(AND(YEAR(SepSun1+15)=CalendarYear,MONTH(SepSun1+15)=9),SepSun1+15,""))</f>
        <v>43717</v>
      </c>
      <c r="D42" s="5">
        <f>IF(DAY(SepSun1)=1,IF(AND(YEAR(SepSun1+9)=CalendarYear,MONTH(SepSun1+9)=9),SepSun1+9,""),IF(AND(YEAR(SepSun1+16)=CalendarYear,MONTH(SepSun1+16)=9),SepSun1+16,""))</f>
        <v>43718</v>
      </c>
      <c r="E42" s="5">
        <f>IF(DAY(SepSun1)=1,IF(AND(YEAR(SepSun1+10)=CalendarYear,MONTH(SepSun1+10)=9),SepSun1+10,""),IF(AND(YEAR(SepSun1+17)=CalendarYear,MONTH(SepSun1+17)=9),SepSun1+17,""))</f>
        <v>43719</v>
      </c>
      <c r="F42" s="5">
        <f>IF(DAY(SepSun1)=1,IF(AND(YEAR(SepSun1+11)=CalendarYear,MONTH(SepSun1+11)=9),SepSun1+11,""),IF(AND(YEAR(SepSun1+18)=CalendarYear,MONTH(SepSun1+18)=9),SepSun1+18,""))</f>
        <v>43720</v>
      </c>
      <c r="G42" s="14">
        <f>IF(DAY(SepSun1)=1,IF(AND(YEAR(SepSun1+12)=CalendarYear,MONTH(SepSun1+12)=9),SepSun1+12,""),IF(AND(YEAR(SepSun1+19)=CalendarYear,MONTH(SepSun1+19)=9),SepSun1+19,""))</f>
        <v>43721</v>
      </c>
      <c r="H42" s="14">
        <f>IF(DAY(SepSun1)=1,IF(AND(YEAR(SepSun1+13)=CalendarYear,MONTH(SepSun1+13)=9),SepSun1+13,""),IF(AND(YEAR(SepSun1+20)=CalendarYear,MONTH(SepSun1+20)=9),SepSun1+20,""))</f>
        <v>43722</v>
      </c>
      <c r="I42" s="14">
        <f>IF(DAY(SepSun1)=1,IF(AND(YEAR(SepSun1+14)=CalendarYear,MONTH(SepSun1+14)=9),SepSun1+14,""),IF(AND(YEAR(SepSun1+21)=CalendarYear,MONTH(SepSun1+21)=9),SepSun1+21,""))</f>
        <v>43723</v>
      </c>
      <c r="J42" s="40"/>
      <c r="K42" s="5">
        <f>IF(DAY(OctSun1)=1,IF(AND(YEAR(OctSun1+8)=CalendarYear,MONTH(OctSun1+8)=10),OctSun1+8,""),IF(AND(YEAR(OctSun1+15)=CalendarYear,MONTH(OctSun1+15)=10),OctSun1+15,""))</f>
        <v>43752</v>
      </c>
      <c r="L42" s="5">
        <f>IF(DAY(OctSun1)=1,IF(AND(YEAR(OctSun1+9)=CalendarYear,MONTH(OctSun1+9)=10),OctSun1+9,""),IF(AND(YEAR(OctSun1+16)=CalendarYear,MONTH(OctSun1+16)=10),OctSun1+16,""))</f>
        <v>43753</v>
      </c>
      <c r="M42" s="5">
        <f>IF(DAY(OctSun1)=1,IF(AND(YEAR(OctSun1+10)=CalendarYear,MONTH(OctSun1+10)=10),OctSun1+10,""),IF(AND(YEAR(OctSun1+17)=CalendarYear,MONTH(OctSun1+17)=10),OctSun1+17,""))</f>
        <v>43754</v>
      </c>
      <c r="N42" s="5">
        <f>IF(DAY(OctSun1)=1,IF(AND(YEAR(OctSun1+11)=CalendarYear,MONTH(OctSun1+11)=10),OctSun1+11,""),IF(AND(YEAR(OctSun1+18)=CalendarYear,MONTH(OctSun1+18)=10),OctSun1+18,""))</f>
        <v>43755</v>
      </c>
      <c r="O42" s="5">
        <f>IF(DAY(OctSun1)=1,IF(AND(YEAR(OctSun1+12)=CalendarYear,MONTH(OctSun1+12)=10),OctSun1+12,""),IF(AND(YEAR(OctSun1+19)=CalendarYear,MONTH(OctSun1+19)=10),OctSun1+19,""))</f>
        <v>43756</v>
      </c>
      <c r="P42" s="5">
        <f>IF(DAY(OctSun1)=1,IF(AND(YEAR(OctSun1+13)=CalendarYear,MONTH(OctSun1+13)=10),OctSun1+13,""),IF(AND(YEAR(OctSun1+20)=CalendarYear,MONTH(OctSun1+20)=10),OctSun1+20,""))</f>
        <v>43757</v>
      </c>
      <c r="Q42" s="5">
        <f>IF(DAY(OctSun1)=1,IF(AND(YEAR(OctSun1+14)=CalendarYear,MONTH(OctSun1+14)=10),OctSun1+14,""),IF(AND(YEAR(OctSun1+21)=CalendarYear,MONTH(OctSun1+21)=10),OctSun1+21,""))</f>
        <v>43758</v>
      </c>
      <c r="R42" s="40"/>
      <c r="S42" s="8"/>
      <c r="T42" s="41"/>
      <c r="U42" s="41"/>
      <c r="V42" s="40"/>
      <c r="W42" s="40"/>
      <c r="X42" s="43"/>
    </row>
    <row r="43" spans="1:24" ht="15" customHeight="1" x14ac:dyDescent="0.3">
      <c r="A43" s="39"/>
      <c r="B43" s="40"/>
      <c r="C43" s="5">
        <f>IF(DAY(SepSun1)=1,IF(AND(YEAR(SepSun1+15)=CalendarYear,MONTH(SepSun1+15)=9),SepSun1+15,""),IF(AND(YEAR(SepSun1+22)=CalendarYear,MONTH(SepSun1+22)=9),SepSun1+22,""))</f>
        <v>43724</v>
      </c>
      <c r="D43" s="5">
        <f>IF(DAY(SepSun1)=1,IF(AND(YEAR(SepSun1+16)=CalendarYear,MONTH(SepSun1+16)=9),SepSun1+16,""),IF(AND(YEAR(SepSun1+23)=CalendarYear,MONTH(SepSun1+23)=9),SepSun1+23,""))</f>
        <v>43725</v>
      </c>
      <c r="E43" s="5">
        <f>IF(DAY(SepSun1)=1,IF(AND(YEAR(SepSun1+17)=CalendarYear,MONTH(SepSun1+17)=9),SepSun1+17,""),IF(AND(YEAR(SepSun1+24)=CalendarYear,MONTH(SepSun1+24)=9),SepSun1+24,""))</f>
        <v>43726</v>
      </c>
      <c r="F43" s="5">
        <f>IF(DAY(SepSun1)=1,IF(AND(YEAR(SepSun1+18)=CalendarYear,MONTH(SepSun1+18)=9),SepSun1+18,""),IF(AND(YEAR(SepSun1+25)=CalendarYear,MONTH(SepSun1+25)=9),SepSun1+25,""))</f>
        <v>43727</v>
      </c>
      <c r="G43" s="5">
        <f>IF(DAY(SepSun1)=1,IF(AND(YEAR(SepSun1+19)=CalendarYear,MONTH(SepSun1+19)=9),SepSun1+19,""),IF(AND(YEAR(SepSun1+26)=CalendarYear,MONTH(SepSun1+26)=9),SepSun1+26,""))</f>
        <v>43728</v>
      </c>
      <c r="H43" s="69">
        <f>IF(DAY(SepSun1)=1,IF(AND(YEAR(SepSun1+20)=CalendarYear,MONTH(SepSun1+20)=9),SepSun1+20,""),IF(AND(YEAR(SepSun1+27)=CalendarYear,MONTH(SepSun1+27)=9),SepSun1+27,""))</f>
        <v>43729</v>
      </c>
      <c r="I43" s="69">
        <f>IF(DAY(SepSun1)=1,IF(AND(YEAR(SepSun1+21)=CalendarYear,MONTH(SepSun1+21)=9),SepSun1+21,""),IF(AND(YEAR(SepSun1+28)=CalendarYear,MONTH(SepSun1+28)=9),SepSun1+28,""))</f>
        <v>43730</v>
      </c>
      <c r="J43" s="40"/>
      <c r="K43" s="5">
        <f>IF(DAY(OctSun1)=1,IF(AND(YEAR(OctSun1+15)=CalendarYear,MONTH(OctSun1+15)=10),OctSun1+15,""),IF(AND(YEAR(OctSun1+22)=CalendarYear,MONTH(OctSun1+22)=10),OctSun1+22,""))</f>
        <v>43759</v>
      </c>
      <c r="L43" s="5">
        <f>IF(DAY(OctSun1)=1,IF(AND(YEAR(OctSun1+16)=CalendarYear,MONTH(OctSun1+16)=10),OctSun1+16,""),IF(AND(YEAR(OctSun1+23)=CalendarYear,MONTH(OctSun1+23)=10),OctSun1+23,""))</f>
        <v>43760</v>
      </c>
      <c r="M43" s="5">
        <f>IF(DAY(OctSun1)=1,IF(AND(YEAR(OctSun1+17)=CalendarYear,MONTH(OctSun1+17)=10),OctSun1+17,""),IF(AND(YEAR(OctSun1+24)=CalendarYear,MONTH(OctSun1+24)=10),OctSun1+24,""))</f>
        <v>43761</v>
      </c>
      <c r="N43" s="5">
        <f>IF(DAY(OctSun1)=1,IF(AND(YEAR(OctSun1+18)=CalendarYear,MONTH(OctSun1+18)=10),OctSun1+18,""),IF(AND(YEAR(OctSun1+25)=CalendarYear,MONTH(OctSun1+25)=10),OctSun1+25,""))</f>
        <v>43762</v>
      </c>
      <c r="O43" s="5">
        <f>IF(DAY(OctSun1)=1,IF(AND(YEAR(OctSun1+19)=CalendarYear,MONTH(OctSun1+19)=10),OctSun1+19,""),IF(AND(YEAR(OctSun1+26)=CalendarYear,MONTH(OctSun1+26)=10),OctSun1+26,""))</f>
        <v>43763</v>
      </c>
      <c r="P43" s="5">
        <f>IF(DAY(OctSun1)=1,IF(AND(YEAR(OctSun1+20)=CalendarYear,MONTH(OctSun1+20)=10),OctSun1+20,""),IF(AND(YEAR(OctSun1+27)=CalendarYear,MONTH(OctSun1+27)=10),OctSun1+27,""))</f>
        <v>43764</v>
      </c>
      <c r="Q43" s="5">
        <f>IF(DAY(OctSun1)=1,IF(AND(YEAR(OctSun1+21)=CalendarYear,MONTH(OctSun1+21)=10),OctSun1+21,""),IF(AND(YEAR(OctSun1+28)=CalendarYear,MONTH(OctSun1+28)=10),OctSun1+28,""))</f>
        <v>43765</v>
      </c>
      <c r="R43" s="40"/>
      <c r="S43" s="8"/>
      <c r="T43" s="41"/>
      <c r="U43" s="15" t="s">
        <v>14</v>
      </c>
      <c r="V43" s="40"/>
      <c r="W43" s="40"/>
      <c r="X43" s="43"/>
    </row>
    <row r="44" spans="1:24" ht="15" customHeight="1" x14ac:dyDescent="0.3">
      <c r="A44" s="39"/>
      <c r="B44" s="40"/>
      <c r="C44" s="5">
        <f>IF(DAY(SepSun1)=1,IF(AND(YEAR(SepSun1+22)=CalendarYear,MONTH(SepSun1+22)=9),SepSun1+22,""),IF(AND(YEAR(SepSun1+29)=CalendarYear,MONTH(SepSun1+29)=9),SepSun1+29,""))</f>
        <v>43731</v>
      </c>
      <c r="D44" s="5">
        <f>IF(DAY(SepSun1)=1,IF(AND(YEAR(SepSun1+23)=CalendarYear,MONTH(SepSun1+23)=9),SepSun1+23,""),IF(AND(YEAR(SepSun1+30)=CalendarYear,MONTH(SepSun1+30)=9),SepSun1+30,""))</f>
        <v>43732</v>
      </c>
      <c r="E44" s="5">
        <f>IF(DAY(SepSun1)=1,IF(AND(YEAR(SepSun1+24)=CalendarYear,MONTH(SepSun1+24)=9),SepSun1+24,""),IF(AND(YEAR(SepSun1+31)=CalendarYear,MONTH(SepSun1+31)=9),SepSun1+31,""))</f>
        <v>43733</v>
      </c>
      <c r="F44" s="5">
        <f>IF(DAY(SepSun1)=1,IF(AND(YEAR(SepSun1+25)=CalendarYear,MONTH(SepSun1+25)=9),SepSun1+25,""),IF(AND(YEAR(SepSun1+32)=CalendarYear,MONTH(SepSun1+32)=9),SepSun1+32,""))</f>
        <v>43734</v>
      </c>
      <c r="G44" s="5">
        <f>IF(DAY(SepSun1)=1,IF(AND(YEAR(SepSun1+26)=CalendarYear,MONTH(SepSun1+26)=9),SepSun1+26,""),IF(AND(YEAR(SepSun1+33)=CalendarYear,MONTH(SepSun1+33)=9),SepSun1+33,""))</f>
        <v>43735</v>
      </c>
      <c r="H44" s="69">
        <f>IF(DAY(SepSun1)=1,IF(AND(YEAR(SepSun1+27)=CalendarYear,MONTH(SepSun1+27)=9),SepSun1+27,""),IF(AND(YEAR(SepSun1+34)=CalendarYear,MONTH(SepSun1+34)=9),SepSun1+34,""))</f>
        <v>43736</v>
      </c>
      <c r="I44" s="69">
        <f>IF(DAY(SepSun1)=1,IF(AND(YEAR(SepSun1+28)=CalendarYear,MONTH(SepSun1+28)=9),SepSun1+28,""),IF(AND(YEAR(SepSun1+35)=CalendarYear,MONTH(SepSun1+35)=9),SepSun1+35,""))</f>
        <v>43737</v>
      </c>
      <c r="J44" s="40"/>
      <c r="K44" s="5">
        <f>IF(DAY(OctSun1)=1,IF(AND(YEAR(OctSun1+22)=CalendarYear,MONTH(OctSun1+22)=10),OctSun1+22,""),IF(AND(YEAR(OctSun1+29)=CalendarYear,MONTH(OctSun1+29)=10),OctSun1+29,""))</f>
        <v>43766</v>
      </c>
      <c r="L44" s="5">
        <f>IF(DAY(OctSun1)=1,IF(AND(YEAR(OctSun1+23)=CalendarYear,MONTH(OctSun1+23)=10),OctSun1+23,""),IF(AND(YEAR(OctSun1+30)=CalendarYear,MONTH(OctSun1+30)=10),OctSun1+30,""))</f>
        <v>43767</v>
      </c>
      <c r="M44" s="5">
        <f>IF(DAY(OctSun1)=1,IF(AND(YEAR(OctSun1+24)=CalendarYear,MONTH(OctSun1+24)=10),OctSun1+24,""),IF(AND(YEAR(OctSun1+31)=CalendarYear,MONTH(OctSun1+31)=10),OctSun1+31,""))</f>
        <v>43768</v>
      </c>
      <c r="N44" s="5">
        <f>IF(DAY(OctSun1)=1,IF(AND(YEAR(OctSun1+25)=CalendarYear,MONTH(OctSun1+25)=10),OctSun1+25,""),IF(AND(YEAR(OctSun1+32)=CalendarYear,MONTH(OctSun1+32)=10),OctSun1+32,""))</f>
        <v>43769</v>
      </c>
      <c r="O44" s="5" t="str">
        <f>IF(DAY(OctSun1)=1,IF(AND(YEAR(OctSun1+26)=CalendarYear,MONTH(OctSun1+26)=10),OctSun1+26,""),IF(AND(YEAR(OctSun1+33)=CalendarYear,MONTH(OctSun1+33)=10),OctSun1+33,""))</f>
        <v/>
      </c>
      <c r="P44" s="5" t="str">
        <f>IF(DAY(OctSun1)=1,IF(AND(YEAR(OctSun1+27)=CalendarYear,MONTH(OctSun1+27)=10),OctSun1+27,""),IF(AND(YEAR(OctSun1+34)=CalendarYear,MONTH(OctSun1+34)=10),OctSun1+34,""))</f>
        <v/>
      </c>
      <c r="Q44" s="5" t="str">
        <f>IF(DAY(OctSun1)=1,IF(AND(YEAR(OctSun1+28)=CalendarYear,MONTH(OctSun1+28)=10),OctSun1+28,""),IF(AND(YEAR(OctSun1+35)=CalendarYear,MONTH(OctSun1+35)=10),OctSun1+35,""))</f>
        <v/>
      </c>
      <c r="R44" s="40"/>
      <c r="S44" s="8"/>
      <c r="T44" s="41"/>
      <c r="U44" s="45" t="s">
        <v>73</v>
      </c>
      <c r="V44" s="40"/>
      <c r="W44" s="40"/>
      <c r="X44" s="43"/>
    </row>
    <row r="45" spans="1:24" ht="15" customHeight="1" x14ac:dyDescent="0.2">
      <c r="A45" s="39"/>
      <c r="B45" s="40"/>
      <c r="C45" s="5">
        <f>IF(DAY(SepSun1)=1,IF(AND(YEAR(SepSun1+29)=CalendarYear,MONTH(SepSun1+29)=9),SepSun1+29,""),IF(AND(YEAR(SepSun1+36)=CalendarYear,MONTH(SepSun1+36)=9),SepSun1+36,""))</f>
        <v>43738</v>
      </c>
      <c r="D45" s="5" t="str">
        <f>IF(DAY(SepSun1)=1,IF(AND(YEAR(SepSun1+30)=CalendarYear,MONTH(SepSun1+30)=9),SepSun1+30,""),IF(AND(YEAR(SepSun1+37)=CalendarYear,MONTH(SepSun1+37)=9),SepSun1+37,""))</f>
        <v/>
      </c>
      <c r="E45" s="5" t="str">
        <f>IF(DAY(SepSun1)=1,IF(AND(YEAR(SepSun1+31)=CalendarYear,MONTH(SepSun1+31)=9),SepSun1+31,""),IF(AND(YEAR(SepSun1+38)=CalendarYear,MONTH(SepSun1+38)=9),SepSun1+38,""))</f>
        <v/>
      </c>
      <c r="F45" s="5" t="str">
        <f>IF(DAY(SepSun1)=1,IF(AND(YEAR(SepSun1+32)=CalendarYear,MONTH(SepSun1+32)=9),SepSun1+32,""),IF(AND(YEAR(SepSun1+39)=CalendarYear,MONTH(SepSun1+39)=9),SepSun1+39,""))</f>
        <v/>
      </c>
      <c r="G45" s="5" t="str">
        <f>IF(DAY(SepSun1)=1,IF(AND(YEAR(SepSun1+33)=CalendarYear,MONTH(SepSun1+33)=9),SepSun1+33,""),IF(AND(YEAR(SepSun1+40)=CalendarYear,MONTH(SepSun1+40)=9),SepSun1+40,""))</f>
        <v/>
      </c>
      <c r="H45" s="5" t="str">
        <f>IF(DAY(SepSun1)=1,IF(AND(YEAR(SepSun1+34)=CalendarYear,MONTH(SepSun1+34)=9),SepSun1+34,""),IF(AND(YEAR(SepSun1+41)=CalendarYear,MONTH(SepSun1+41)=9),SepSun1+41,""))</f>
        <v/>
      </c>
      <c r="I45" s="5" t="str">
        <f>IF(DAY(SepSun1)=1,IF(AND(YEAR(SepSun1+35)=CalendarYear,MONTH(SepSun1+35)=9),SepSun1+35,""),IF(AND(YEAR(SepSun1+42)=CalendarYear,MONTH(SepSun1+42)=9),SepSun1+42,""))</f>
        <v/>
      </c>
      <c r="J45" s="40"/>
      <c r="K45" s="5" t="str">
        <f>IF(DAY(OctSun1)=1,IF(AND(YEAR(OctSun1+29)=CalendarYear,MONTH(OctSun1+29)=10),OctSun1+29,""),IF(AND(YEAR(OctSun1+36)=CalendarYear,MONTH(OctSun1+36)=10),OctSun1+36,""))</f>
        <v/>
      </c>
      <c r="L45" s="5" t="str">
        <f>IF(DAY(OctSun1)=1,IF(AND(YEAR(OctSun1+30)=CalendarYear,MONTH(OctSun1+30)=10),OctSun1+30,""),IF(AND(YEAR(OctSun1+37)=CalendarYear,MONTH(OctSun1+37)=10),OctSun1+37,""))</f>
        <v/>
      </c>
      <c r="M45" s="5" t="str">
        <f>IF(DAY(OctSun1)=1,IF(AND(YEAR(OctSun1+31)=CalendarYear,MONTH(OctSun1+31)=10),OctSun1+31,""),IF(AND(YEAR(OctSun1+38)=CalendarYear,MONTH(OctSun1+38)=10),OctSun1+38,""))</f>
        <v/>
      </c>
      <c r="N45" s="5" t="str">
        <f>IF(DAY(OctSun1)=1,IF(AND(YEAR(OctSun1+32)=CalendarYear,MONTH(OctSun1+32)=10),OctSun1+32,""),IF(AND(YEAR(OctSun1+39)=CalendarYear,MONTH(OctSun1+39)=10),OctSun1+39,""))</f>
        <v/>
      </c>
      <c r="O45" s="5" t="str">
        <f>IF(DAY(OctSun1)=1,IF(AND(YEAR(OctSun1+33)=CalendarYear,MONTH(OctSun1+33)=10),OctSun1+33,""),IF(AND(YEAR(OctSun1+40)=CalendarYear,MONTH(OctSun1+40)=10),OctSun1+40,""))</f>
        <v/>
      </c>
      <c r="P45" s="5" t="str">
        <f>IF(DAY(OctSun1)=1,IF(AND(YEAR(OctSun1+34)=CalendarYear,MONTH(OctSun1+34)=10),OctSun1+34,""),IF(AND(YEAR(OctSun1+41)=CalendarYear,MONTH(OctSun1+41)=10),OctSun1+41,""))</f>
        <v/>
      </c>
      <c r="Q45" s="5" t="str">
        <f>IF(DAY(OctSun1)=1,IF(AND(YEAR(OctSun1+35)=CalendarYear,MONTH(OctSun1+35)=10),OctSun1+35,""),IF(AND(YEAR(OctSun1+42)=CalendarYear,MONTH(OctSun1+42)=10),OctSun1+42,""))</f>
        <v/>
      </c>
      <c r="R45" s="40"/>
      <c r="S45" s="8"/>
      <c r="T45" s="41"/>
      <c r="U45"/>
      <c r="V45" s="40"/>
      <c r="W45" s="40"/>
      <c r="X45" s="43"/>
    </row>
    <row r="46" spans="1:24" ht="15" customHeight="1" x14ac:dyDescent="0.2">
      <c r="A46" s="39"/>
      <c r="B46" s="40"/>
      <c r="C46" s="2"/>
      <c r="D46" s="2"/>
      <c r="E46" s="2"/>
      <c r="F46" s="2"/>
      <c r="G46" s="2"/>
      <c r="H46" s="2"/>
      <c r="I46" s="2"/>
      <c r="J46" s="40"/>
      <c r="K46" s="40"/>
      <c r="L46" s="40"/>
      <c r="M46" s="40"/>
      <c r="N46" s="40"/>
      <c r="O46" s="40"/>
      <c r="P46" s="40"/>
      <c r="Q46" s="40"/>
      <c r="R46" s="40"/>
      <c r="S46" s="8"/>
      <c r="T46" s="41"/>
      <c r="U46" s="41"/>
      <c r="V46" s="40"/>
      <c r="W46" s="40"/>
      <c r="X46" s="43"/>
    </row>
    <row r="47" spans="1:24" ht="15" customHeight="1" x14ac:dyDescent="0.3">
      <c r="A47" s="39"/>
      <c r="B47" s="40"/>
      <c r="C47" s="7" t="s">
        <v>15</v>
      </c>
      <c r="D47" s="6"/>
      <c r="E47" s="6"/>
      <c r="F47" s="6"/>
      <c r="G47" s="6"/>
      <c r="H47" s="6"/>
      <c r="I47" s="6"/>
      <c r="J47" s="40"/>
      <c r="K47" s="7" t="s">
        <v>16</v>
      </c>
      <c r="L47" s="6"/>
      <c r="M47" s="6"/>
      <c r="N47" s="6"/>
      <c r="O47" s="6"/>
      <c r="P47" s="6"/>
      <c r="Q47" s="6"/>
      <c r="R47" s="40"/>
      <c r="S47" s="8"/>
      <c r="T47" s="41"/>
      <c r="U47" s="41"/>
      <c r="V47" s="40"/>
      <c r="W47" s="40"/>
      <c r="X47" s="43"/>
    </row>
    <row r="48" spans="1:24" ht="15" customHeight="1" x14ac:dyDescent="0.3">
      <c r="A48" s="39"/>
      <c r="B48" s="40"/>
      <c r="C48" s="61" t="s">
        <v>1</v>
      </c>
      <c r="D48" s="61" t="s">
        <v>2</v>
      </c>
      <c r="E48" s="61" t="s">
        <v>3</v>
      </c>
      <c r="F48" s="61" t="s">
        <v>2</v>
      </c>
      <c r="G48" s="61" t="s">
        <v>4</v>
      </c>
      <c r="H48" s="61" t="s">
        <v>0</v>
      </c>
      <c r="I48" s="61" t="s">
        <v>0</v>
      </c>
      <c r="J48" s="67"/>
      <c r="K48" s="61" t="s">
        <v>1</v>
      </c>
      <c r="L48" s="61" t="s">
        <v>2</v>
      </c>
      <c r="M48" s="61" t="s">
        <v>3</v>
      </c>
      <c r="N48" s="61" t="s">
        <v>2</v>
      </c>
      <c r="O48" s="61" t="s">
        <v>4</v>
      </c>
      <c r="P48" s="61" t="s">
        <v>0</v>
      </c>
      <c r="Q48" s="61" t="s">
        <v>0</v>
      </c>
      <c r="R48" s="40"/>
      <c r="S48" s="8"/>
      <c r="T48" s="41"/>
      <c r="U48" s="15" t="s">
        <v>22</v>
      </c>
      <c r="V48" s="40"/>
      <c r="W48" s="40"/>
      <c r="X48" s="43"/>
    </row>
    <row r="49" spans="1:24" ht="15" customHeight="1" x14ac:dyDescent="0.3">
      <c r="A49" s="39"/>
      <c r="B49" s="40"/>
      <c r="C49" s="5" t="str">
        <f>IF(DAY(NovSun1)=1,"",IF(AND(YEAR(NovSun1+1)=CalendarYear,MONTH(NovSun1+1)=11),NovSun1+1,""))</f>
        <v/>
      </c>
      <c r="D49" s="5" t="str">
        <f>IF(DAY(NovSun1)=1,"",IF(AND(YEAR(NovSun1+2)=CalendarYear,MONTH(NovSun1+2)=11),NovSun1+2,""))</f>
        <v/>
      </c>
      <c r="E49" s="5" t="str">
        <f>IF(DAY(NovSun1)=1,"",IF(AND(YEAR(NovSun1+3)=CalendarYear,MONTH(NovSun1+3)=11),NovSun1+3,""))</f>
        <v/>
      </c>
      <c r="F49" s="5" t="str">
        <f>IF(DAY(NovSun1)=1,"",IF(AND(YEAR(NovSun1+4)=CalendarYear,MONTH(NovSun1+4)=11),NovSun1+4,""))</f>
        <v/>
      </c>
      <c r="G49"/>
      <c r="H49" s="17">
        <f>IF(DAY(NovSun1)=1,"",IF(AND(YEAR(NovSun1+6)=CalendarYear,MONTH(NovSun1+6)=11),NovSun1+6,""))</f>
        <v>43771</v>
      </c>
      <c r="I49" s="17">
        <f>IF(DAY(NovSun1)=1,IF(AND(YEAR(NovSun1)=CalendarYear,MONTH(NovSun1)=11),NovSun1,""),IF(AND(YEAR(NovSun1+7)=CalendarYear,MONTH(NovSun1+7)=11),NovSun1+7,""))</f>
        <v>43772</v>
      </c>
      <c r="J49" s="40"/>
      <c r="K49" s="5" t="str">
        <f>IF(DAY(DecSun1)=1,"",IF(AND(YEAR(DecSun1+1)=CalendarYear,MONTH(DecSun1+1)=12),DecSun1+1,""))</f>
        <v/>
      </c>
      <c r="L49" s="5" t="str">
        <f>IF(DAY(DecSun1)=1,"",IF(AND(YEAR(DecSun1+2)=CalendarYear,MONTH(DecSun1+2)=12),DecSun1+2,""))</f>
        <v/>
      </c>
      <c r="M49" s="5" t="str">
        <f>IF(DAY(DecSun1)=1,"",IF(AND(YEAR(DecSun1+3)=CalendarYear,MONTH(DecSun1+3)=12),DecSun1+3,""))</f>
        <v/>
      </c>
      <c r="N49" s="5" t="str">
        <f>IF(DAY(DecSun1)=1,"",IF(AND(YEAR(DecSun1+4)=CalendarYear,MONTH(DecSun1+4)=12),DecSun1+4,""))</f>
        <v/>
      </c>
      <c r="O49" s="5" t="str">
        <f>IF(DAY(DecSun1)=1,"",IF(AND(YEAR(DecSun1+5)=CalendarYear,MONTH(DecSun1+5)=12),DecSun1+5,""))</f>
        <v/>
      </c>
      <c r="P49" s="5" t="str">
        <f>IF(DAY(DecSun1)=1,"",IF(AND(YEAR(DecSun1+6)=CalendarYear,MONTH(DecSun1+6)=12),DecSun1+6,""))</f>
        <v/>
      </c>
      <c r="Q49" s="5">
        <f>IF(DAY(DecSun1)=1,IF(AND(YEAR(DecSun1)=CalendarYear,MONTH(DecSun1)=12),DecSun1,""),IF(AND(YEAR(DecSun1+7)=CalendarYear,MONTH(DecSun1+7)=12),DecSun1+7,""))</f>
        <v>43800</v>
      </c>
      <c r="R49" s="40"/>
      <c r="S49" s="8"/>
      <c r="T49" s="41"/>
      <c r="U49" s="45" t="s">
        <v>58</v>
      </c>
      <c r="V49" s="40"/>
      <c r="W49" s="40"/>
      <c r="X49" s="43"/>
    </row>
    <row r="50" spans="1:24" ht="15" customHeight="1" x14ac:dyDescent="0.2">
      <c r="A50" s="39"/>
      <c r="B50" s="40"/>
      <c r="C50" s="5">
        <f>IF(DAY(NovSun1)=1,IF(AND(YEAR(NovSun1+1)=CalendarYear,MONTH(NovSun1+1)=11),NovSun1+1,""),IF(AND(YEAR(NovSun1+8)=CalendarYear,MONTH(NovSun1+8)=11),NovSun1+8,""))</f>
        <v>43773</v>
      </c>
      <c r="D50" s="5">
        <f>IF(DAY(NovSun1)=1,IF(AND(YEAR(NovSun1+2)=CalendarYear,MONTH(NovSun1+2)=11),NovSun1+2,""),IF(AND(YEAR(NovSun1+9)=CalendarYear,MONTH(NovSun1+9)=11),NovSun1+9,""))</f>
        <v>43774</v>
      </c>
      <c r="E50" s="5">
        <f>IF(DAY(NovSun1)=1,IF(AND(YEAR(NovSun1+3)=CalendarYear,MONTH(NovSun1+3)=11),NovSun1+3,""),IF(AND(YEAR(NovSun1+10)=CalendarYear,MONTH(NovSun1+10)=11),NovSun1+10,""))</f>
        <v>43775</v>
      </c>
      <c r="F50" s="5">
        <f>IF(DAY(NovSun1)=1,IF(AND(YEAR(NovSun1+4)=CalendarYear,MONTH(NovSun1+4)=11),NovSun1+4,""),IF(AND(YEAR(NovSun1+11)=CalendarYear,MONTH(NovSun1+11)=11),NovSun1+11,""))</f>
        <v>43776</v>
      </c>
      <c r="G50" s="5">
        <f>IF(DAY(NovSun1)=1,IF(AND(YEAR(NovSun1+5)=CalendarYear,MONTH(NovSun1+5)=11),NovSun1+5,""),IF(AND(YEAR(NovSun1+12)=CalendarYear,MONTH(NovSun1+12)=11),NovSun1+12,""))</f>
        <v>43777</v>
      </c>
      <c r="H50" s="5">
        <f>IF(DAY(NovSun1)=1,IF(AND(YEAR(NovSun1+6)=CalendarYear,MONTH(NovSun1+6)=11),NovSun1+6,""),IF(AND(YEAR(NovSun1+13)=CalendarYear,MONTH(NovSun1+13)=11),NovSun1+13,""))</f>
        <v>43778</v>
      </c>
      <c r="I50" s="5">
        <f>IF(DAY(NovSun1)=1,IF(AND(YEAR(NovSun1+7)=CalendarYear,MONTH(NovSun1+7)=11),NovSun1+7,""),IF(AND(YEAR(NovSun1+14)=CalendarYear,MONTH(NovSun1+14)=11),NovSun1+14,""))</f>
        <v>43779</v>
      </c>
      <c r="J50" s="40"/>
      <c r="K50" s="5">
        <f>IF(DAY(DecSun1)=1,IF(AND(YEAR(DecSun1+1)=CalendarYear,MONTH(DecSun1+1)=12),DecSun1+1,""),IF(AND(YEAR(DecSun1+8)=CalendarYear,MONTH(DecSun1+8)=12),DecSun1+8,""))</f>
        <v>43801</v>
      </c>
      <c r="L50" s="5">
        <f>IF(DAY(DecSun1)=1,IF(AND(YEAR(DecSun1+2)=CalendarYear,MONTH(DecSun1+2)=12),DecSun1+2,""),IF(AND(YEAR(DecSun1+9)=CalendarYear,MONTH(DecSun1+9)=12),DecSun1+9,""))</f>
        <v>43802</v>
      </c>
      <c r="M50" s="5">
        <f>IF(DAY(DecSun1)=1,IF(AND(YEAR(DecSun1+3)=CalendarYear,MONTH(DecSun1+3)=12),DecSun1+3,""),IF(AND(YEAR(DecSun1+10)=CalendarYear,MONTH(DecSun1+10)=12),DecSun1+10,""))</f>
        <v>43803</v>
      </c>
      <c r="N50" s="5">
        <f>IF(DAY(DecSun1)=1,IF(AND(YEAR(DecSun1+4)=CalendarYear,MONTH(DecSun1+4)=12),DecSun1+4,""),IF(AND(YEAR(DecSun1+11)=CalendarYear,MONTH(DecSun1+11)=12),DecSun1+11,""))</f>
        <v>43804</v>
      </c>
      <c r="O50" s="5">
        <f>IF(DAY(DecSun1)=1,IF(AND(YEAR(DecSun1+5)=CalendarYear,MONTH(DecSun1+5)=12),DecSun1+5,""),IF(AND(YEAR(DecSun1+12)=CalendarYear,MONTH(DecSun1+12)=12),DecSun1+12,""))</f>
        <v>43805</v>
      </c>
      <c r="P50" s="5">
        <f>IF(DAY(DecSun1)=1,IF(AND(YEAR(DecSun1+6)=CalendarYear,MONTH(DecSun1+6)=12),DecSun1+6,""),IF(AND(YEAR(DecSun1+13)=CalendarYear,MONTH(DecSun1+13)=12),DecSun1+13,""))</f>
        <v>43806</v>
      </c>
      <c r="Q50" s="5">
        <f>IF(DAY(DecSun1)=1,IF(AND(YEAR(DecSun1+7)=CalendarYear,MONTH(DecSun1+7)=12),DecSun1+7,""),IF(AND(YEAR(DecSun1+14)=CalendarYear,MONTH(DecSun1+14)=12),DecSun1+14,""))</f>
        <v>43807</v>
      </c>
      <c r="R50" s="40"/>
      <c r="S50" s="8"/>
      <c r="T50" s="41"/>
      <c r="U50" s="41"/>
      <c r="V50" s="40"/>
      <c r="W50" s="40"/>
      <c r="X50" s="43"/>
    </row>
    <row r="51" spans="1:24" ht="15" customHeight="1" x14ac:dyDescent="0.2">
      <c r="A51" s="39"/>
      <c r="B51" s="40"/>
      <c r="C51" s="5">
        <f>IF(DAY(NovSun1)=1,IF(AND(YEAR(NovSun1+8)=CalendarYear,MONTH(NovSun1+8)=11),NovSun1+8,""),IF(AND(YEAR(NovSun1+15)=CalendarYear,MONTH(NovSun1+15)=11),NovSun1+15,""))</f>
        <v>43780</v>
      </c>
      <c r="D51" s="5">
        <f>IF(DAY(NovSun1)=1,IF(AND(YEAR(NovSun1+9)=CalendarYear,MONTH(NovSun1+9)=11),NovSun1+9,""),IF(AND(YEAR(NovSun1+16)=CalendarYear,MONTH(NovSun1+16)=11),NovSun1+16,""))</f>
        <v>43781</v>
      </c>
      <c r="E51" s="5">
        <f>IF(DAY(NovSun1)=1,IF(AND(YEAR(NovSun1+10)=CalendarYear,MONTH(NovSun1+10)=11),NovSun1+10,""),IF(AND(YEAR(NovSun1+17)=CalendarYear,MONTH(NovSun1+17)=11),NovSun1+17,""))</f>
        <v>43782</v>
      </c>
      <c r="F51" s="5">
        <f>IF(DAY(NovSun1)=1,IF(AND(YEAR(NovSun1+11)=CalendarYear,MONTH(NovSun1+11)=11),NovSun1+11,""),IF(AND(YEAR(NovSun1+18)=CalendarYear,MONTH(NovSun1+18)=11),NovSun1+18,""))</f>
        <v>43783</v>
      </c>
      <c r="G51" s="5">
        <f>IF(DAY(NovSun1)=1,IF(AND(YEAR(NovSun1+12)=CalendarYear,MONTH(NovSun1+12)=11),NovSun1+12,""),IF(AND(YEAR(NovSun1+19)=CalendarYear,MONTH(NovSun1+19)=11),NovSun1+19,""))</f>
        <v>43784</v>
      </c>
      <c r="H51" s="5">
        <f>IF(DAY(NovSun1)=1,IF(AND(YEAR(NovSun1+13)=CalendarYear,MONTH(NovSun1+13)=11),NovSun1+13,""),IF(AND(YEAR(NovSun1+20)=CalendarYear,MONTH(NovSun1+20)=11),NovSun1+20,""))</f>
        <v>43785</v>
      </c>
      <c r="I51" s="5">
        <f>IF(DAY(NovSun1)=1,IF(AND(YEAR(NovSun1+14)=CalendarYear,MONTH(NovSun1+14)=11),NovSun1+14,""),IF(AND(YEAR(NovSun1+21)=CalendarYear,MONTH(NovSun1+21)=11),NovSun1+21,""))</f>
        <v>43786</v>
      </c>
      <c r="J51" s="40"/>
      <c r="K51" s="5">
        <f>IF(DAY(DecSun1)=1,IF(AND(YEAR(DecSun1+8)=CalendarYear,MONTH(DecSun1+8)=12),DecSun1+8,""),IF(AND(YEAR(DecSun1+15)=CalendarYear,MONTH(DecSun1+15)=12),DecSun1+15,""))</f>
        <v>43808</v>
      </c>
      <c r="L51" s="5">
        <f>IF(DAY(DecSun1)=1,IF(AND(YEAR(DecSun1+9)=CalendarYear,MONTH(DecSun1+9)=12),DecSun1+9,""),IF(AND(YEAR(DecSun1+16)=CalendarYear,MONTH(DecSun1+16)=12),DecSun1+16,""))</f>
        <v>43809</v>
      </c>
      <c r="M51" s="5">
        <f>IF(DAY(DecSun1)=1,IF(AND(YEAR(DecSun1+10)=CalendarYear,MONTH(DecSun1+10)=12),DecSun1+10,""),IF(AND(YEAR(DecSun1+17)=CalendarYear,MONTH(DecSun1+17)=12),DecSun1+17,""))</f>
        <v>43810</v>
      </c>
      <c r="N51" s="5">
        <f>IF(DAY(DecSun1)=1,IF(AND(YEAR(DecSun1+11)=CalendarYear,MONTH(DecSun1+11)=12),DecSun1+11,""),IF(AND(YEAR(DecSun1+18)=CalendarYear,MONTH(DecSun1+18)=12),DecSun1+18,""))</f>
        <v>43811</v>
      </c>
      <c r="O51" s="5">
        <f>IF(DAY(DecSun1)=1,IF(AND(YEAR(DecSun1+12)=CalendarYear,MONTH(DecSun1+12)=12),DecSun1+12,""),IF(AND(YEAR(DecSun1+19)=CalendarYear,MONTH(DecSun1+19)=12),DecSun1+19,""))</f>
        <v>43812</v>
      </c>
      <c r="P51" s="5">
        <f>IF(DAY(DecSun1)=1,IF(AND(YEAR(DecSun1+13)=CalendarYear,MONTH(DecSun1+13)=12),DecSun1+13,""),IF(AND(YEAR(DecSun1+20)=CalendarYear,MONTH(DecSun1+20)=12),DecSun1+20,""))</f>
        <v>43813</v>
      </c>
      <c r="Q51" s="5">
        <f>IF(DAY(DecSun1)=1,IF(AND(YEAR(DecSun1+14)=CalendarYear,MONTH(DecSun1+14)=12),DecSun1+14,""),IF(AND(YEAR(DecSun1+21)=CalendarYear,MONTH(DecSun1+21)=12),DecSun1+21,""))</f>
        <v>43814</v>
      </c>
      <c r="R51" s="40"/>
      <c r="S51" s="8"/>
      <c r="T51" s="41"/>
      <c r="U51" s="40"/>
      <c r="V51" s="40"/>
      <c r="W51" s="40"/>
      <c r="X51" s="43"/>
    </row>
    <row r="52" spans="1:24" ht="15" customHeight="1" x14ac:dyDescent="0.3">
      <c r="A52" s="39"/>
      <c r="B52" s="40"/>
      <c r="C52" s="5">
        <f>IF(DAY(NovSun1)=1,IF(AND(YEAR(NovSun1+15)=CalendarYear,MONTH(NovSun1+15)=11),NovSun1+15,""),IF(AND(YEAR(NovSun1+22)=CalendarYear,MONTH(NovSun1+22)=11),NovSun1+22,""))</f>
        <v>43787</v>
      </c>
      <c r="D52" s="5">
        <f>IF(DAY(NovSun1)=1,IF(AND(YEAR(NovSun1+16)=CalendarYear,MONTH(NovSun1+16)=11),NovSun1+16,""),IF(AND(YEAR(NovSun1+23)=CalendarYear,MONTH(NovSun1+23)=11),NovSun1+23,""))</f>
        <v>43788</v>
      </c>
      <c r="E52" s="5">
        <f>IF(DAY(NovSun1)=1,IF(AND(YEAR(NovSun1+17)=CalendarYear,MONTH(NovSun1+17)=11),NovSun1+17,""),IF(AND(YEAR(NovSun1+24)=CalendarYear,MONTH(NovSun1+24)=11),NovSun1+24,""))</f>
        <v>43789</v>
      </c>
      <c r="F52" s="5">
        <f>IF(DAY(NovSun1)=1,IF(AND(YEAR(NovSun1+18)=CalendarYear,MONTH(NovSun1+18)=11),NovSun1+18,""),IF(AND(YEAR(NovSun1+25)=CalendarYear,MONTH(NovSun1+25)=11),NovSun1+25,""))</f>
        <v>43790</v>
      </c>
      <c r="G52" s="5">
        <f>IF(DAY(NovSun1)=1,IF(AND(YEAR(NovSun1+19)=CalendarYear,MONTH(NovSun1+19)=11),NovSun1+19,""),IF(AND(YEAR(NovSun1+26)=CalendarYear,MONTH(NovSun1+26)=11),NovSun1+26,""))</f>
        <v>43791</v>
      </c>
      <c r="H52" s="5">
        <f>IF(DAY(NovSun1)=1,IF(AND(YEAR(NovSun1+20)=CalendarYear,MONTH(NovSun1+20)=11),NovSun1+20,""),IF(AND(YEAR(NovSun1+27)=CalendarYear,MONTH(NovSun1+27)=11),NovSun1+27,""))</f>
        <v>43792</v>
      </c>
      <c r="I52" s="5">
        <f>IF(DAY(NovSun1)=1,IF(AND(YEAR(NovSun1+21)=CalendarYear,MONTH(NovSun1+21)=11),NovSun1+21,""),IF(AND(YEAR(NovSun1+28)=CalendarYear,MONTH(NovSun1+28)=11),NovSun1+28,""))</f>
        <v>43793</v>
      </c>
      <c r="J52" s="40"/>
      <c r="K52" s="5">
        <f>IF(DAY(DecSun1)=1,IF(AND(YEAR(DecSun1+15)=CalendarYear,MONTH(DecSun1+15)=12),DecSun1+15,""),IF(AND(YEAR(DecSun1+22)=CalendarYear,MONTH(DecSun1+22)=12),DecSun1+22,""))</f>
        <v>43815</v>
      </c>
      <c r="L52" s="5">
        <f>IF(DAY(DecSun1)=1,IF(AND(YEAR(DecSun1+16)=CalendarYear,MONTH(DecSun1+16)=12),DecSun1+16,""),IF(AND(YEAR(DecSun1+23)=CalendarYear,MONTH(DecSun1+23)=12),DecSun1+23,""))</f>
        <v>43816</v>
      </c>
      <c r="M52" s="5">
        <f>IF(DAY(DecSun1)=1,IF(AND(YEAR(DecSun1+17)=CalendarYear,MONTH(DecSun1+17)=12),DecSun1+17,""),IF(AND(YEAR(DecSun1+24)=CalendarYear,MONTH(DecSun1+24)=12),DecSun1+24,""))</f>
        <v>43817</v>
      </c>
      <c r="N52" s="5">
        <f>IF(DAY(DecSun1)=1,IF(AND(YEAR(DecSun1+18)=CalendarYear,MONTH(DecSun1+18)=12),DecSun1+18,""),IF(AND(YEAR(DecSun1+25)=CalendarYear,MONTH(DecSun1+25)=12),DecSun1+25,""))</f>
        <v>43818</v>
      </c>
      <c r="O52" s="5">
        <f>IF(DAY(DecSun1)=1,IF(AND(YEAR(DecSun1+19)=CalendarYear,MONTH(DecSun1+19)=12),DecSun1+19,""),IF(AND(YEAR(DecSun1+26)=CalendarYear,MONTH(DecSun1+26)=12),DecSun1+26,""))</f>
        <v>43819</v>
      </c>
      <c r="P52" s="5">
        <f>IF(DAY(DecSun1)=1,IF(AND(YEAR(DecSun1+20)=CalendarYear,MONTH(DecSun1+20)=12),DecSun1+20,""),IF(AND(YEAR(DecSun1+27)=CalendarYear,MONTH(DecSun1+27)=12),DecSun1+27,""))</f>
        <v>43820</v>
      </c>
      <c r="Q52" s="5">
        <f>IF(DAY(DecSun1)=1,IF(AND(YEAR(DecSun1+21)=CalendarYear,MONTH(DecSun1+21)=12),DecSun1+21,""),IF(AND(YEAR(DecSun1+28)=CalendarYear,MONTH(DecSun1+28)=12),DecSun1+28,""))</f>
        <v>43821</v>
      </c>
      <c r="R52" s="40"/>
      <c r="S52" s="8"/>
      <c r="T52" s="41"/>
      <c r="U52" s="15" t="s">
        <v>24</v>
      </c>
      <c r="V52" s="40"/>
      <c r="W52" s="40"/>
      <c r="X52" s="43"/>
    </row>
    <row r="53" spans="1:24" ht="15" customHeight="1" x14ac:dyDescent="0.3">
      <c r="A53" s="39"/>
      <c r="B53" s="40"/>
      <c r="C53" s="5">
        <f>IF(DAY(NovSun1)=1,IF(AND(YEAR(NovSun1+22)=CalendarYear,MONTH(NovSun1+22)=11),NovSun1+22,""),IF(AND(YEAR(NovSun1+29)=CalendarYear,MONTH(NovSun1+29)=11),NovSun1+29,""))</f>
        <v>43794</v>
      </c>
      <c r="D53" s="5">
        <f>IF(DAY(NovSun1)=1,IF(AND(YEAR(NovSun1+23)=CalendarYear,MONTH(NovSun1+23)=11),NovSun1+23,""),IF(AND(YEAR(NovSun1+30)=CalendarYear,MONTH(NovSun1+30)=11),NovSun1+30,""))</f>
        <v>43795</v>
      </c>
      <c r="E53" s="5">
        <f>IF(DAY(NovSun1)=1,IF(AND(YEAR(NovSun1+24)=CalendarYear,MONTH(NovSun1+24)=11),NovSun1+24,""),IF(AND(YEAR(NovSun1+31)=CalendarYear,MONTH(NovSun1+31)=11),NovSun1+31,""))</f>
        <v>43796</v>
      </c>
      <c r="F53" s="5">
        <f>IF(DAY(NovSun1)=1,IF(AND(YEAR(NovSun1+25)=CalendarYear,MONTH(NovSun1+25)=11),NovSun1+25,""),IF(AND(YEAR(NovSun1+32)=CalendarYear,MONTH(NovSun1+32)=11),NovSun1+32,""))</f>
        <v>43797</v>
      </c>
      <c r="G53" s="5">
        <f>IF(DAY(NovSun1)=1,IF(AND(YEAR(NovSun1+26)=CalendarYear,MONTH(NovSun1+26)=11),NovSun1+26,""),IF(AND(YEAR(NovSun1+33)=CalendarYear,MONTH(NovSun1+33)=11),NovSun1+33,""))</f>
        <v>43798</v>
      </c>
      <c r="H53" s="5">
        <f>IF(DAY(NovSun1)=1,IF(AND(YEAR(NovSun1+27)=CalendarYear,MONTH(NovSun1+27)=11),NovSun1+27,""),IF(AND(YEAR(NovSun1+34)=CalendarYear,MONTH(NovSun1+34)=11),NovSun1+34,""))</f>
        <v>43799</v>
      </c>
      <c r="I53" s="5" t="str">
        <f>IF(DAY(NovSun1)=1,IF(AND(YEAR(NovSun1+28)=CalendarYear,MONTH(NovSun1+28)=11),NovSun1+28,""),IF(AND(YEAR(NovSun1+35)=CalendarYear,MONTH(NovSun1+35)=11),NovSun1+35,""))</f>
        <v/>
      </c>
      <c r="J53" s="40"/>
      <c r="K53" s="5">
        <f>IF(DAY(DecSun1)=1,IF(AND(YEAR(DecSun1+22)=CalendarYear,MONTH(DecSun1+22)=12),DecSun1+22,""),IF(AND(YEAR(DecSun1+29)=CalendarYear,MONTH(DecSun1+29)=12),DecSun1+29,""))</f>
        <v>43822</v>
      </c>
      <c r="L53" s="5">
        <f>IF(DAY(DecSun1)=1,IF(AND(YEAR(DecSun1+23)=CalendarYear,MONTH(DecSun1+23)=12),DecSun1+23,""),IF(AND(YEAR(DecSun1+30)=CalendarYear,MONTH(DecSun1+30)=12),DecSun1+30,""))</f>
        <v>43823</v>
      </c>
      <c r="M53" s="5">
        <f>IF(DAY(DecSun1)=1,IF(AND(YEAR(DecSun1+24)=CalendarYear,MONTH(DecSun1+24)=12),DecSun1+24,""),IF(AND(YEAR(DecSun1+31)=CalendarYear,MONTH(DecSun1+31)=12),DecSun1+31,""))</f>
        <v>43824</v>
      </c>
      <c r="N53" s="5">
        <f>IF(DAY(DecSun1)=1,IF(AND(YEAR(DecSun1+25)=CalendarYear,MONTH(DecSun1+25)=12),DecSun1+25,""),IF(AND(YEAR(DecSun1+32)=CalendarYear,MONTH(DecSun1+32)=12),DecSun1+32,""))</f>
        <v>43825</v>
      </c>
      <c r="O53" s="5">
        <f>IF(DAY(DecSun1)=1,IF(AND(YEAR(DecSun1+26)=CalendarYear,MONTH(DecSun1+26)=12),DecSun1+26,""),IF(AND(YEAR(DecSun1+33)=CalendarYear,MONTH(DecSun1+33)=12),DecSun1+33,""))</f>
        <v>43826</v>
      </c>
      <c r="P53" s="5">
        <f>IF(DAY(DecSun1)=1,IF(AND(YEAR(DecSun1+27)=CalendarYear,MONTH(DecSun1+27)=12),DecSun1+27,""),IF(AND(YEAR(DecSun1+34)=CalendarYear,MONTH(DecSun1+34)=12),DecSun1+34,""))</f>
        <v>43827</v>
      </c>
      <c r="Q53" s="5">
        <f>IF(DAY(DecSun1)=1,IF(AND(YEAR(DecSun1+28)=CalendarYear,MONTH(DecSun1+28)=12),DecSun1+28,""),IF(AND(YEAR(DecSun1+35)=CalendarYear,MONTH(DecSun1+35)=12),DecSun1+35,""))</f>
        <v>43828</v>
      </c>
      <c r="R53" s="40"/>
      <c r="S53" s="8"/>
      <c r="T53" s="41"/>
      <c r="U53" s="76" t="s">
        <v>40</v>
      </c>
      <c r="V53" s="40"/>
      <c r="W53" s="40"/>
      <c r="X53" s="43"/>
    </row>
    <row r="54" spans="1:24" ht="15" customHeight="1" x14ac:dyDescent="0.2">
      <c r="A54" s="39"/>
      <c r="B54" s="40"/>
      <c r="C54" s="5" t="str">
        <f>IF(DAY(NovSun1)=1,IF(AND(YEAR(NovSun1+29)=CalendarYear,MONTH(NovSun1+29)=11),NovSun1+29,""),IF(AND(YEAR(NovSun1+36)=CalendarYear,MONTH(NovSun1+36)=11),NovSun1+36,""))</f>
        <v/>
      </c>
      <c r="D54" s="5" t="str">
        <f>IF(DAY(NovSun1)=1,IF(AND(YEAR(NovSun1+30)=CalendarYear,MONTH(NovSun1+30)=11),NovSun1+30,""),IF(AND(YEAR(NovSun1+37)=CalendarYear,MONTH(NovSun1+37)=11),NovSun1+37,""))</f>
        <v/>
      </c>
      <c r="E54" s="5" t="str">
        <f>IF(DAY(NovSun1)=1,IF(AND(YEAR(NovSun1+31)=CalendarYear,MONTH(NovSun1+31)=11),NovSun1+31,""),IF(AND(YEAR(NovSun1+38)=CalendarYear,MONTH(NovSun1+38)=11),NovSun1+38,""))</f>
        <v/>
      </c>
      <c r="F54" s="5" t="str">
        <f>IF(DAY(NovSun1)=1,IF(AND(YEAR(NovSun1+32)=CalendarYear,MONTH(NovSun1+32)=11),NovSun1+32,""),IF(AND(YEAR(NovSun1+39)=CalendarYear,MONTH(NovSun1+39)=11),NovSun1+39,""))</f>
        <v/>
      </c>
      <c r="G54" s="5" t="str">
        <f>IF(DAY(NovSun1)=1,IF(AND(YEAR(NovSun1+33)=CalendarYear,MONTH(NovSun1+33)=11),NovSun1+33,""),IF(AND(YEAR(NovSun1+40)=CalendarYear,MONTH(NovSun1+40)=11),NovSun1+40,""))</f>
        <v/>
      </c>
      <c r="H54" s="5" t="str">
        <f>IF(DAY(NovSun1)=1,IF(AND(YEAR(NovSun1+34)=CalendarYear,MONTH(NovSun1+34)=11),NovSun1+34,""),IF(AND(YEAR(NovSun1+41)=CalendarYear,MONTH(NovSun1+41)=11),NovSun1+41,""))</f>
        <v/>
      </c>
      <c r="I54" s="5" t="str">
        <f>IF(DAY(NovSun1)=1,IF(AND(YEAR(NovSun1+35)=CalendarYear,MONTH(NovSun1+35)=11),NovSun1+35,""),IF(AND(YEAR(NovSun1+42)=CalendarYear,MONTH(NovSun1+42)=11),NovSun1+42,""))</f>
        <v/>
      </c>
      <c r="J54" s="40"/>
      <c r="K54" s="5">
        <f>IF(DAY(DecSun1)=1,IF(AND(YEAR(DecSun1+29)=CalendarYear,MONTH(DecSun1+29)=12),DecSun1+29,""),IF(AND(YEAR(DecSun1+36)=CalendarYear,MONTH(DecSun1+36)=12),DecSun1+36,""))</f>
        <v>43829</v>
      </c>
      <c r="L54" s="5">
        <f>IF(DAY(DecSun1)=1,IF(AND(YEAR(DecSun1+30)=CalendarYear,MONTH(DecSun1+30)=12),DecSun1+30,""),IF(AND(YEAR(DecSun1+37)=CalendarYear,MONTH(DecSun1+37)=12),DecSun1+37,""))</f>
        <v>43830</v>
      </c>
      <c r="M54" s="5" t="str">
        <f>IF(DAY(DecSun1)=1,IF(AND(YEAR(DecSun1+31)=CalendarYear,MONTH(DecSun1+31)=12),DecSun1+31,""),IF(AND(YEAR(DecSun1+38)=CalendarYear,MONTH(DecSun1+38)=12),DecSun1+38,""))</f>
        <v/>
      </c>
      <c r="N54" s="5" t="str">
        <f>IF(DAY(DecSun1)=1,IF(AND(YEAR(DecSun1+32)=CalendarYear,MONTH(DecSun1+32)=12),DecSun1+32,""),IF(AND(YEAR(DecSun1+39)=CalendarYear,MONTH(DecSun1+39)=12),DecSun1+39,""))</f>
        <v/>
      </c>
      <c r="O54" s="5" t="str">
        <f>IF(DAY(DecSun1)=1,IF(AND(YEAR(DecSun1+33)=CalendarYear,MONTH(DecSun1+33)=12),DecSun1+33,""),IF(AND(YEAR(DecSun1+40)=CalendarYear,MONTH(DecSun1+40)=12),DecSun1+40,""))</f>
        <v/>
      </c>
      <c r="P54" s="5" t="str">
        <f>IF(DAY(DecSun1)=1,IF(AND(YEAR(DecSun1+34)=CalendarYear,MONTH(DecSun1+34)=12),DecSun1+34,""),IF(AND(YEAR(DecSun1+41)=CalendarYear,MONTH(DecSun1+41)=12),DecSun1+41,""))</f>
        <v/>
      </c>
      <c r="Q54" s="5" t="str">
        <f>IF(DAY(DecSun1)=1,IF(AND(YEAR(DecSun1+35)=CalendarYear,MONTH(DecSun1+35)=12),DecSun1+35,""),IF(AND(YEAR(DecSun1+42)=CalendarYear,MONTH(DecSun1+42)=12),DecSun1+42,""))</f>
        <v/>
      </c>
      <c r="R54" s="40"/>
      <c r="S54" s="8"/>
      <c r="T54" s="41"/>
      <c r="U54"/>
      <c r="V54" s="40"/>
      <c r="W54" s="40"/>
      <c r="X54" s="43"/>
    </row>
    <row r="55" spans="1:24" ht="15" customHeight="1" thickBot="1" x14ac:dyDescent="0.25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4"/>
      <c r="L55" s="54"/>
      <c r="M55" s="54"/>
      <c r="N55" s="54"/>
      <c r="O55" s="54"/>
      <c r="P55" s="54"/>
      <c r="Q55" s="54"/>
      <c r="R55" s="53"/>
      <c r="S55" s="53"/>
      <c r="T55" s="55"/>
      <c r="U55" s="56"/>
      <c r="V55" s="53"/>
      <c r="W55" s="53"/>
      <c r="X55" s="57"/>
    </row>
    <row r="56" spans="1:24" ht="15" customHeight="1" x14ac:dyDescent="0.2">
      <c r="U56" s="10"/>
    </row>
    <row r="57" spans="1:24" ht="15" customHeight="1" x14ac:dyDescent="0.2"/>
    <row r="58" spans="1:24" ht="15" customHeight="1" x14ac:dyDescent="0.2"/>
    <row r="59" spans="1:24" ht="15" customHeight="1" x14ac:dyDescent="0.2"/>
    <row r="60" spans="1:24" ht="15" customHeight="1" x14ac:dyDescent="0.2"/>
    <row r="61" spans="1:24" ht="15" customHeight="1" x14ac:dyDescent="0.2"/>
    <row r="62" spans="1:24" ht="15" customHeight="1" x14ac:dyDescent="0.2"/>
    <row r="63" spans="1:24" ht="15" customHeight="1" x14ac:dyDescent="0.2"/>
    <row r="64" spans="1:2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</sheetData>
  <mergeCells count="1">
    <mergeCell ref="C1:F1"/>
  </mergeCells>
  <dataValidations count="1">
    <dataValidation allowBlank="1" showInputMessage="1" showErrorMessage="1" errorTitle="Invalid Year" error="Enter a year from 1900 to 9999, or use the scroll bar to find a year." sqref="C1" xr:uid="{3D15C0C4-5480-437F-BB36-A9EB971C2A55}"/>
  </dataValidations>
  <printOptions horizontalCentered="1" verticalCentered="1"/>
  <pageMargins left="0.25" right="0.25" top="0.75" bottom="0.75" header="0.3" footer="0.3"/>
  <pageSetup scale="78" orientation="portrait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Spinner">
              <controlPr defaultSize="0" print="0" autoPict="0" altText="Use the spinner button to change calendar year or enter year in cell B1.">
                <anchor moveWithCells="1">
                  <from>
                    <xdr:col>1</xdr:col>
                    <xdr:colOff>114300</xdr:colOff>
                    <xdr:row>0</xdr:row>
                    <xdr:rowOff>38100</xdr:rowOff>
                  </from>
                  <to>
                    <xdr:col>1</xdr:col>
                    <xdr:colOff>266700</xdr:colOff>
                    <xdr:row>0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AP70"/>
  <sheetViews>
    <sheetView showGridLines="0" topLeftCell="A19" zoomScaleNormal="100" workbookViewId="0">
      <selection activeCell="AC34" sqref="AC34"/>
    </sheetView>
  </sheetViews>
  <sheetFormatPr defaultColWidth="9.42578125" defaultRowHeight="10.199999999999999" x14ac:dyDescent="0.2"/>
  <cols>
    <col min="1" max="1" width="2.42578125" style="1" customWidth="1"/>
    <col min="2" max="2" width="5.140625" style="1" customWidth="1"/>
    <col min="3" max="17" width="5" style="1" customWidth="1"/>
    <col min="18" max="18" width="2.140625" style="1" customWidth="1"/>
    <col min="19" max="19" width="1.140625" style="1" customWidth="1"/>
    <col min="20" max="20" width="5.140625" customWidth="1"/>
    <col min="21" max="21" width="42" style="1" customWidth="1"/>
    <col min="22" max="22" width="14" style="1" bestFit="1" customWidth="1"/>
    <col min="23" max="23" width="13.42578125" style="1" customWidth="1"/>
    <col min="24" max="43" width="9.28515625" style="1" customWidth="1"/>
    <col min="44" max="44" width="9.42578125" style="1" customWidth="1"/>
    <col min="45" max="16384" width="9.42578125" style="1"/>
  </cols>
  <sheetData>
    <row r="1" spans="1:42" ht="30" customHeight="1" x14ac:dyDescent="0.2">
      <c r="A1" s="30"/>
      <c r="B1" s="31"/>
      <c r="C1" s="165">
        <v>2018</v>
      </c>
      <c r="D1" s="165"/>
      <c r="E1" s="165"/>
      <c r="F1" s="165"/>
      <c r="G1" s="32"/>
      <c r="H1" s="33" t="s">
        <v>48</v>
      </c>
      <c r="I1" s="33"/>
      <c r="J1" s="33" t="s">
        <v>44</v>
      </c>
      <c r="K1" s="33"/>
      <c r="L1" s="33" t="s">
        <v>45</v>
      </c>
      <c r="M1" s="33"/>
      <c r="N1" s="33" t="s">
        <v>46</v>
      </c>
      <c r="O1" s="33"/>
      <c r="P1" s="33" t="s">
        <v>47</v>
      </c>
      <c r="Q1" s="34"/>
      <c r="R1" s="34"/>
      <c r="S1" s="31"/>
      <c r="T1" s="35"/>
      <c r="U1" s="36" t="s">
        <v>43</v>
      </c>
      <c r="V1" s="37"/>
      <c r="W1" s="31"/>
      <c r="X1" s="38"/>
      <c r="Y1"/>
      <c r="Z1"/>
      <c r="AA1"/>
    </row>
    <row r="2" spans="1:42" ht="15" customHeight="1" x14ac:dyDescent="0.2">
      <c r="A2" s="39"/>
      <c r="B2" s="40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8"/>
      <c r="T2" s="41"/>
      <c r="U2" s="40"/>
      <c r="V2" s="42"/>
      <c r="W2" s="40" t="s">
        <v>37</v>
      </c>
      <c r="X2" s="43"/>
    </row>
    <row r="3" spans="1:42" ht="15" customHeight="1" x14ac:dyDescent="0.3">
      <c r="A3" s="39"/>
      <c r="B3" s="2"/>
      <c r="C3" s="12" t="s">
        <v>5</v>
      </c>
      <c r="D3" s="6"/>
      <c r="E3" s="6"/>
      <c r="F3" s="6"/>
      <c r="G3" s="6"/>
      <c r="H3" s="6"/>
      <c r="I3" s="6"/>
      <c r="J3" s="6"/>
      <c r="K3" s="7" t="s">
        <v>6</v>
      </c>
      <c r="L3" s="6"/>
      <c r="M3" s="6"/>
      <c r="N3" s="6"/>
      <c r="O3" s="6"/>
      <c r="P3" s="6"/>
      <c r="Q3" s="6"/>
      <c r="R3" s="2"/>
      <c r="S3" s="8"/>
      <c r="T3" s="41"/>
      <c r="U3" s="15" t="s">
        <v>5</v>
      </c>
      <c r="V3" s="18"/>
      <c r="W3" s="2" t="s">
        <v>38</v>
      </c>
      <c r="X3" s="44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5" customHeight="1" x14ac:dyDescent="0.2">
      <c r="A4" s="39"/>
      <c r="B4" s="2"/>
      <c r="C4" s="13" t="s">
        <v>1</v>
      </c>
      <c r="D4" s="13" t="s">
        <v>2</v>
      </c>
      <c r="E4" s="13" t="s">
        <v>3</v>
      </c>
      <c r="F4" s="13" t="s">
        <v>2</v>
      </c>
      <c r="G4" s="13" t="s">
        <v>4</v>
      </c>
      <c r="H4" s="13" t="s">
        <v>0</v>
      </c>
      <c r="I4" s="13" t="s">
        <v>0</v>
      </c>
      <c r="J4" s="4"/>
      <c r="K4" s="13" t="s">
        <v>1</v>
      </c>
      <c r="L4" s="13" t="s">
        <v>2</v>
      </c>
      <c r="M4" s="13" t="s">
        <v>3</v>
      </c>
      <c r="N4" s="13" t="s">
        <v>2</v>
      </c>
      <c r="O4" s="13" t="s">
        <v>4</v>
      </c>
      <c r="P4" s="13" t="s">
        <v>0</v>
      </c>
      <c r="Q4" s="13" t="s">
        <v>0</v>
      </c>
      <c r="R4" s="2"/>
      <c r="S4" s="8"/>
      <c r="T4" s="41"/>
      <c r="U4" s="40"/>
      <c r="V4" s="19"/>
      <c r="W4" s="40" t="s">
        <v>26</v>
      </c>
      <c r="X4" s="43"/>
      <c r="Z4" s="2"/>
      <c r="AH4" s="2"/>
      <c r="AP4" s="2"/>
    </row>
    <row r="5" spans="1:42" ht="15" customHeight="1" x14ac:dyDescent="0.3">
      <c r="A5" s="39"/>
      <c r="B5" s="2"/>
      <c r="C5" s="5">
        <f>IF(DAY(JanSun1)=1,"",IF(AND(YEAR(JanSun1+1)=CalendarYear,MONTH(JanSun1+1)=1),JanSun1+1,""))</f>
        <v>43101</v>
      </c>
      <c r="D5" s="5">
        <f>IF(DAY(JanSun1)=1,"",IF(AND(YEAR(JanSun1+2)=CalendarYear,MONTH(JanSun1+2)=1),JanSun1+2,""))</f>
        <v>43102</v>
      </c>
      <c r="E5" s="5">
        <f>IF(DAY(JanSun1)=1,"",IF(AND(YEAR(JanSun1+3)=CalendarYear,MONTH(JanSun1+3)=1),JanSun1+3,""))</f>
        <v>43103</v>
      </c>
      <c r="F5" s="5">
        <f>IF(DAY(JanSun1)=1,"",IF(AND(YEAR(JanSun1+4)=CalendarYear,MONTH(JanSun1+4)=1),JanSun1+4,""))</f>
        <v>43104</v>
      </c>
      <c r="G5" s="5">
        <f>IF(DAY(JanSun1)=1,"",IF(AND(YEAR(JanSun1+5)=CalendarYear,MONTH(JanSun1+5)=1),JanSun1+5,""))</f>
        <v>43105</v>
      </c>
      <c r="H5" s="5">
        <f>IF(DAY(JanSun1)=1,"",IF(AND(YEAR(JanSun1+6)=CalendarYear,MONTH(JanSun1+6)=1),JanSun1+6,""))</f>
        <v>43106</v>
      </c>
      <c r="I5" s="5">
        <f>IF(DAY(JanSun1)=1,IF(AND(YEAR(JanSun1)=CalendarYear,MONTH(JanSun1)=1),JanSun1,""),IF(AND(YEAR(JanSun1+7)=CalendarYear,MONTH(JanSun1+7)=1),JanSun1+7,""))</f>
        <v>43107</v>
      </c>
      <c r="J5" s="5"/>
      <c r="K5" s="5" t="str">
        <f>IF(DAY(FebSun1)=1,"",IF(AND(YEAR(FebSun1+1)=CalendarYear,MONTH(FebSun1+1)=2),FebSun1+1,""))</f>
        <v/>
      </c>
      <c r="L5" s="5" t="str">
        <f>IF(DAY(FebSun1)=1,"",IF(AND(YEAR(FebSun1+2)=CalendarYear,MONTH(FebSun1+2)=2),FebSun1+2,""))</f>
        <v/>
      </c>
      <c r="M5" s="5" t="str">
        <f>IF(DAY(FebSun1)=1,"",IF(AND(YEAR(FebSun1+3)=CalendarYear,MONTH(FebSun1+3)=2),FebSun1+3,""))</f>
        <v/>
      </c>
      <c r="N5" s="5">
        <f>IF(DAY(FebSun1)=1,"",IF(AND(YEAR(FebSun1+4)=CalendarYear,MONTH(FebSun1+4)=2),FebSun1+4,""))</f>
        <v>43132</v>
      </c>
      <c r="O5" s="5">
        <f>IF(DAY(FebSun1)=1,"",IF(AND(YEAR(FebSun1+5)=CalendarYear,MONTH(FebSun1+5)=2),FebSun1+5,""))</f>
        <v>43133</v>
      </c>
      <c r="P5" s="5">
        <f>IF(DAY(FebSun1)=1,"",IF(AND(YEAR(FebSun1+6)=CalendarYear,MONTH(FebSun1+6)=2),FebSun1+6,""))</f>
        <v>43134</v>
      </c>
      <c r="Q5" s="5">
        <f>IF(DAY(FebSun1)=1,IF(AND(YEAR(FebSun1)=CalendarYear,MONTH(FebSun1)=2),FebSun1,""),IF(AND(YEAR(FebSun1+7)=CalendarYear,MONTH(FebSun1+7)=2),FebSun1+7,""))</f>
        <v>43135</v>
      </c>
      <c r="R5" s="2"/>
      <c r="S5" s="8"/>
      <c r="T5" s="41"/>
      <c r="U5" s="15" t="s">
        <v>18</v>
      </c>
      <c r="V5" s="40"/>
      <c r="W5" s="40"/>
      <c r="X5" s="43"/>
      <c r="Z5" s="2"/>
      <c r="AH5" s="2"/>
      <c r="AP5" s="2"/>
    </row>
    <row r="6" spans="1:42" ht="15" customHeight="1" x14ac:dyDescent="0.3">
      <c r="A6" s="39"/>
      <c r="B6" s="2"/>
      <c r="C6" s="5">
        <f>IF(DAY(JanSun1)=1,IF(AND(YEAR(JanSun1+1)=CalendarYear,MONTH(JanSun1+1)=1),JanSun1+1,""),IF(AND(YEAR(JanSun1+8)=CalendarYear,MONTH(JanSun1+8)=1),JanSun1+8,""))</f>
        <v>43108</v>
      </c>
      <c r="D6" s="5">
        <f>IF(DAY(JanSun1)=1,IF(AND(YEAR(JanSun1+2)=CalendarYear,MONTH(JanSun1+2)=1),JanSun1+2,""),IF(AND(YEAR(JanSun1+9)=CalendarYear,MONTH(JanSun1+9)=1),JanSun1+9,""))</f>
        <v>43109</v>
      </c>
      <c r="E6" s="5">
        <f>IF(DAY(JanSun1)=1,IF(AND(YEAR(JanSun1+3)=CalendarYear,MONTH(JanSun1+3)=1),JanSun1+3,""),IF(AND(YEAR(JanSun1+10)=CalendarYear,MONTH(JanSun1+10)=1),JanSun1+10,""))</f>
        <v>43110</v>
      </c>
      <c r="F6" s="5">
        <f>IF(DAY(JanSun1)=1,IF(AND(YEAR(JanSun1+4)=CalendarYear,MONTH(JanSun1+4)=1),JanSun1+4,""),IF(AND(YEAR(JanSun1+11)=CalendarYear,MONTH(JanSun1+11)=1),JanSun1+11,""))</f>
        <v>43111</v>
      </c>
      <c r="G6" s="5">
        <f>IF(DAY(JanSun1)=1,IF(AND(YEAR(JanSun1+5)=CalendarYear,MONTH(JanSun1+5)=1),JanSun1+5,""),IF(AND(YEAR(JanSun1+12)=CalendarYear,MONTH(JanSun1+12)=1),JanSun1+12,""))</f>
        <v>43112</v>
      </c>
      <c r="H6" s="5">
        <f>IF(DAY(JanSun1)=1,IF(AND(YEAR(JanSun1+6)=CalendarYear,MONTH(JanSun1+6)=1),JanSun1+6,""),IF(AND(YEAR(JanSun1+13)=CalendarYear,MONTH(JanSun1+13)=1),JanSun1+13,""))</f>
        <v>43113</v>
      </c>
      <c r="I6" s="5">
        <f>IF(DAY(JanSun1)=1,IF(AND(YEAR(JanSun1+7)=CalendarYear,MONTH(JanSun1+7)=1),JanSun1+7,""),IF(AND(YEAR(JanSun1+14)=CalendarYear,MONTH(JanSun1+14)=1),JanSun1+14,""))</f>
        <v>43114</v>
      </c>
      <c r="J6" s="5"/>
      <c r="K6" s="5">
        <f>IF(DAY(FebSun1)=1,IF(AND(YEAR(FebSun1+1)=CalendarYear,MONTH(FebSun1+1)=2),FebSun1+1,""),IF(AND(YEAR(FebSun1+8)=CalendarYear,MONTH(FebSun1+8)=2),FebSun1+8,""))</f>
        <v>43136</v>
      </c>
      <c r="L6" s="5">
        <f>IF(DAY(FebSun1)=1,IF(AND(YEAR(FebSun1+2)=CalendarYear,MONTH(FebSun1+2)=2),FebSun1+2,""),IF(AND(YEAR(FebSun1+9)=CalendarYear,MONTH(FebSun1+9)=2),FebSun1+9,""))</f>
        <v>43137</v>
      </c>
      <c r="M6" s="5">
        <f>IF(DAY(FebSun1)=1,IF(AND(YEAR(FebSun1+3)=CalendarYear,MONTH(FebSun1+3)=2),FebSun1+3,""),IF(AND(YEAR(FebSun1+10)=CalendarYear,MONTH(FebSun1+10)=2),FebSun1+10,""))</f>
        <v>43138</v>
      </c>
      <c r="N6" s="5">
        <f>IF(DAY(FebSun1)=1,IF(AND(YEAR(FebSun1+4)=CalendarYear,MONTH(FebSun1+4)=2),FebSun1+4,""),IF(AND(YEAR(FebSun1+11)=CalendarYear,MONTH(FebSun1+11)=2),FebSun1+11,""))</f>
        <v>43139</v>
      </c>
      <c r="O6" s="5">
        <f>IF(DAY(FebSun1)=1,IF(AND(YEAR(FebSun1+5)=CalendarYear,MONTH(FebSun1+5)=2),FebSun1+5,""),IF(AND(YEAR(FebSun1+12)=CalendarYear,MONTH(FebSun1+12)=2),FebSun1+12,""))</f>
        <v>43140</v>
      </c>
      <c r="P6" s="5">
        <f>IF(DAY(FebSun1)=1,IF(AND(YEAR(FebSun1+6)=CalendarYear,MONTH(FebSun1+6)=2),FebSun1+6,""),IF(AND(YEAR(FebSun1+13)=CalendarYear,MONTH(FebSun1+13)=2),FebSun1+13,""))</f>
        <v>43141</v>
      </c>
      <c r="Q6" s="5">
        <f>IF(DAY(FebSun1)=1,IF(AND(YEAR(FebSun1+7)=CalendarYear,MONTH(FebSun1+7)=2),FebSun1+7,""),IF(AND(YEAR(FebSun1+14)=CalendarYear,MONTH(FebSun1+14)=2),FebSun1+14,""))</f>
        <v>43142</v>
      </c>
      <c r="R6" s="2"/>
      <c r="S6" s="8"/>
      <c r="T6" s="41"/>
      <c r="U6" s="20" t="s">
        <v>28</v>
      </c>
      <c r="V6" s="40"/>
      <c r="W6" s="40"/>
      <c r="X6" s="43"/>
      <c r="Z6" s="2"/>
      <c r="AH6" s="2"/>
      <c r="AP6" s="2"/>
    </row>
    <row r="7" spans="1:42" ht="15" customHeight="1" x14ac:dyDescent="0.3">
      <c r="A7" s="39"/>
      <c r="B7" s="2"/>
      <c r="C7" s="5">
        <f>IF(DAY(JanSun1)=1,IF(AND(YEAR(JanSun1+8)=CalendarYear,MONTH(JanSun1+8)=1),JanSun1+8,""),IF(AND(YEAR(JanSun1+15)=CalendarYear,MONTH(JanSun1+15)=1),JanSun1+15,""))</f>
        <v>43115</v>
      </c>
      <c r="D7" s="5">
        <f>IF(DAY(JanSun1)=1,IF(AND(YEAR(JanSun1+9)=CalendarYear,MONTH(JanSun1+9)=1),JanSun1+9,""),IF(AND(YEAR(JanSun1+16)=CalendarYear,MONTH(JanSun1+16)=1),JanSun1+16,""))</f>
        <v>43116</v>
      </c>
      <c r="E7" s="5">
        <f>IF(DAY(JanSun1)=1,IF(AND(YEAR(JanSun1+10)=CalendarYear,MONTH(JanSun1+10)=1),JanSun1+10,""),IF(AND(YEAR(JanSun1+17)=CalendarYear,MONTH(JanSun1+17)=1),JanSun1+17,""))</f>
        <v>43117</v>
      </c>
      <c r="F7" s="5">
        <f>IF(DAY(JanSun1)=1,IF(AND(YEAR(JanSun1+11)=CalendarYear,MONTH(JanSun1+11)=1),JanSun1+11,""),IF(AND(YEAR(JanSun1+18)=CalendarYear,MONTH(JanSun1+18)=1),JanSun1+18,""))</f>
        <v>43118</v>
      </c>
      <c r="G7" s="5">
        <f>IF(DAY(JanSun1)=1,IF(AND(YEAR(JanSun1+12)=CalendarYear,MONTH(JanSun1+12)=1),JanSun1+12,""),IF(AND(YEAR(JanSun1+19)=CalendarYear,MONTH(JanSun1+19)=1),JanSun1+19,""))</f>
        <v>43119</v>
      </c>
      <c r="H7" s="5">
        <f>IF(DAY(JanSun1)=1,IF(AND(YEAR(JanSun1+13)=CalendarYear,MONTH(JanSun1+13)=1),JanSun1+13,""),IF(AND(YEAR(JanSun1+20)=CalendarYear,MONTH(JanSun1+20)=1),JanSun1+20,""))</f>
        <v>43120</v>
      </c>
      <c r="I7" s="5">
        <f>IF(DAY(JanSun1)=1,IF(AND(YEAR(JanSun1+14)=CalendarYear,MONTH(JanSun1+14)=1),JanSun1+14,""),IF(AND(YEAR(JanSun1+21)=CalendarYear,MONTH(JanSun1+21)=1),JanSun1+21,""))</f>
        <v>43121</v>
      </c>
      <c r="J7" s="5"/>
      <c r="K7" s="5">
        <f>IF(DAY(FebSun1)=1,IF(AND(YEAR(FebSun1+8)=CalendarYear,MONTH(FebSun1+8)=2),FebSun1+8,""),IF(AND(YEAR(FebSun1+15)=CalendarYear,MONTH(FebSun1+15)=2),FebSun1+15,""))</f>
        <v>43143</v>
      </c>
      <c r="L7" s="5">
        <f>IF(DAY(FebSun1)=1,IF(AND(YEAR(FebSun1+9)=CalendarYear,MONTH(FebSun1+9)=2),FebSun1+9,""),IF(AND(YEAR(FebSun1+16)=CalendarYear,MONTH(FebSun1+16)=2),FebSun1+16,""))</f>
        <v>43144</v>
      </c>
      <c r="M7" s="5">
        <f>IF(DAY(FebSun1)=1,IF(AND(YEAR(FebSun1+10)=CalendarYear,MONTH(FebSun1+10)=2),FebSun1+10,""),IF(AND(YEAR(FebSun1+17)=CalendarYear,MONTH(FebSun1+17)=2),FebSun1+17,""))</f>
        <v>43145</v>
      </c>
      <c r="N7" s="5">
        <f>IF(DAY(FebSun1)=1,IF(AND(YEAR(FebSun1+11)=CalendarYear,MONTH(FebSun1+11)=2),FebSun1+11,""),IF(AND(YEAR(FebSun1+18)=CalendarYear,MONTH(FebSun1+18)=2),FebSun1+18,""))</f>
        <v>43146</v>
      </c>
      <c r="O7" s="18">
        <f>IF(DAY(FebSun1)=1,IF(AND(YEAR(FebSun1+12)=CalendarYear,MONTH(FebSun1+12)=2),FebSun1+12,""),IF(AND(YEAR(FebSun1+19)=CalendarYear,MONTH(FebSun1+19)=2),FebSun1+19,""))</f>
        <v>43147</v>
      </c>
      <c r="P7" s="18">
        <f>IF(DAY(FebSun1)=1,IF(AND(YEAR(FebSun1+13)=CalendarYear,MONTH(FebSun1+13)=2),FebSun1+13,""),IF(AND(YEAR(FebSun1+20)=CalendarYear,MONTH(FebSun1+20)=2),FebSun1+20,""))</f>
        <v>43148</v>
      </c>
      <c r="Q7" s="18">
        <f>IF(DAY(FebSun1)=1,IF(AND(YEAR(FebSun1+14)=CalendarYear,MONTH(FebSun1+14)=2),FebSun1+14,""),IF(AND(YEAR(FebSun1+21)=CalendarYear,MONTH(FebSun1+21)=2),FebSun1+21,""))</f>
        <v>43149</v>
      </c>
      <c r="R7" s="2"/>
      <c r="S7" s="8"/>
      <c r="T7" s="41"/>
      <c r="U7" s="45" t="s">
        <v>29</v>
      </c>
      <c r="V7" s="40"/>
      <c r="W7" s="40"/>
      <c r="X7" s="43"/>
      <c r="Z7" s="2"/>
      <c r="AH7" s="2"/>
      <c r="AP7" s="2"/>
    </row>
    <row r="8" spans="1:42" ht="15" customHeight="1" x14ac:dyDescent="0.2">
      <c r="A8" s="39"/>
      <c r="B8" s="2"/>
      <c r="C8" s="5">
        <f>IF(DAY(JanSun1)=1,IF(AND(YEAR(JanSun1+15)=CalendarYear,MONTH(JanSun1+15)=1),JanSun1+15,""),IF(AND(YEAR(JanSun1+22)=CalendarYear,MONTH(JanSun1+22)=1),JanSun1+22,""))</f>
        <v>43122</v>
      </c>
      <c r="D8" s="5">
        <f>IF(DAY(JanSun1)=1,IF(AND(YEAR(JanSun1+16)=CalendarYear,MONTH(JanSun1+16)=1),JanSun1+16,""),IF(AND(YEAR(JanSun1+23)=CalendarYear,MONTH(JanSun1+23)=1),JanSun1+23,""))</f>
        <v>43123</v>
      </c>
      <c r="E8" s="5">
        <f>IF(DAY(JanSun1)=1,IF(AND(YEAR(JanSun1+17)=CalendarYear,MONTH(JanSun1+17)=1),JanSun1+17,""),IF(AND(YEAR(JanSun1+24)=CalendarYear,MONTH(JanSun1+24)=1),JanSun1+24,""))</f>
        <v>43124</v>
      </c>
      <c r="F8" s="5">
        <f>IF(DAY(JanSun1)=1,IF(AND(YEAR(JanSun1+18)=CalendarYear,MONTH(JanSun1+18)=1),JanSun1+18,""),IF(AND(YEAR(JanSun1+25)=CalendarYear,MONTH(JanSun1+25)=1),JanSun1+25,""))</f>
        <v>43125</v>
      </c>
      <c r="G8" s="5">
        <f>IF(DAY(JanSun1)=1,IF(AND(YEAR(JanSun1+19)=CalendarYear,MONTH(JanSun1+19)=1),JanSun1+19,""),IF(AND(YEAR(JanSun1+26)=CalendarYear,MONTH(JanSun1+26)=1),JanSun1+26,""))</f>
        <v>43126</v>
      </c>
      <c r="H8" s="5">
        <f>IF(DAY(JanSun1)=1,IF(AND(YEAR(JanSun1+20)=CalendarYear,MONTH(JanSun1+20)=1),JanSun1+20,""),IF(AND(YEAR(JanSun1+27)=CalendarYear,MONTH(JanSun1+27)=1),JanSun1+27,""))</f>
        <v>43127</v>
      </c>
      <c r="I8" s="5">
        <f>IF(DAY(JanSun1)=1,IF(AND(YEAR(JanSun1+21)=CalendarYear,MONTH(JanSun1+21)=1),JanSun1+21,""),IF(AND(YEAR(JanSun1+28)=CalendarYear,MONTH(JanSun1+28)=1),JanSun1+28,""))</f>
        <v>43128</v>
      </c>
      <c r="J8" s="5"/>
      <c r="K8" s="14">
        <f>IF(DAY(FebSun1)=1,IF(AND(YEAR(FebSun1+15)=CalendarYear,MONTH(FebSun1+15)=2),FebSun1+15,""),IF(AND(YEAR(FebSun1+22)=CalendarYear,MONTH(FebSun1+22)=2),FebSun1+22,""))</f>
        <v>43150</v>
      </c>
      <c r="L8" s="5">
        <f>IF(DAY(FebSun1)=1,IF(AND(YEAR(FebSun1+16)=CalendarYear,MONTH(FebSun1+16)=2),FebSun1+16,""),IF(AND(YEAR(FebSun1+23)=CalendarYear,MONTH(FebSun1+23)=2),FebSun1+23,""))</f>
        <v>43151</v>
      </c>
      <c r="M8" s="5">
        <f>IF(DAY(FebSun1)=1,IF(AND(YEAR(FebSun1+17)=CalendarYear,MONTH(FebSun1+17)=2),FebSun1+17,""),IF(AND(YEAR(FebSun1+24)=CalendarYear,MONTH(FebSun1+24)=2),FebSun1+24,""))</f>
        <v>43152</v>
      </c>
      <c r="N8" s="5">
        <f>IF(DAY(FebSun1)=1,IF(AND(YEAR(FebSun1+18)=CalendarYear,MONTH(FebSun1+18)=2),FebSun1+18,""),IF(AND(YEAR(FebSun1+25)=CalendarYear,MONTH(FebSun1+25)=2),FebSun1+25,""))</f>
        <v>43153</v>
      </c>
      <c r="O8" s="5">
        <f>IF(DAY(FebSun1)=1,IF(AND(YEAR(FebSun1+19)=CalendarYear,MONTH(FebSun1+19)=2),FebSun1+19,""),IF(AND(YEAR(FebSun1+26)=CalendarYear,MONTH(FebSun1+26)=2),FebSun1+26,""))</f>
        <v>43154</v>
      </c>
      <c r="P8" s="17">
        <f>IF(DAY(FebSun1)=1,IF(AND(YEAR(FebSun1+20)=CalendarYear,MONTH(FebSun1+20)=2),FebSun1+20,""),IF(AND(YEAR(FebSun1+27)=CalendarYear,MONTH(FebSun1+27)=2),FebSun1+27,""))</f>
        <v>43155</v>
      </c>
      <c r="Q8" s="17">
        <f>IF(DAY(FebSun1)=1,IF(AND(YEAR(FebSun1+21)=CalendarYear,MONTH(FebSun1+21)=2),FebSun1+21,""),IF(AND(YEAR(FebSun1+28)=CalendarYear,MONTH(FebSun1+28)=2),FebSun1+28,""))</f>
        <v>43156</v>
      </c>
      <c r="R8" s="2"/>
      <c r="S8" s="8"/>
      <c r="T8" s="41"/>
      <c r="U8" s="40"/>
      <c r="V8" s="40"/>
      <c r="W8" s="40"/>
      <c r="X8" s="43"/>
      <c r="Z8" s="2"/>
      <c r="AH8" s="2"/>
      <c r="AP8" s="2"/>
    </row>
    <row r="9" spans="1:42" ht="15" customHeight="1" x14ac:dyDescent="0.2">
      <c r="A9" s="39"/>
      <c r="B9" s="2"/>
      <c r="C9" s="5">
        <f>IF(DAY(JanSun1)=1,IF(AND(YEAR(JanSun1+22)=CalendarYear,MONTH(JanSun1+22)=1),JanSun1+22,""),IF(AND(YEAR(JanSun1+29)=CalendarYear,MONTH(JanSun1+29)=1),JanSun1+29,""))</f>
        <v>43129</v>
      </c>
      <c r="D9" s="5">
        <f>IF(DAY(JanSun1)=1,IF(AND(YEAR(JanSun1+23)=CalendarYear,MONTH(JanSun1+23)=1),JanSun1+23,""),IF(AND(YEAR(JanSun1+30)=CalendarYear,MONTH(JanSun1+30)=1),JanSun1+30,""))</f>
        <v>43130</v>
      </c>
      <c r="E9" s="5">
        <f>IF(DAY(JanSun1)=1,IF(AND(YEAR(JanSun1+24)=CalendarYear,MONTH(JanSun1+24)=1),JanSun1+24,""),IF(AND(YEAR(JanSun1+31)=CalendarYear,MONTH(JanSun1+31)=1),JanSun1+31,""))</f>
        <v>43131</v>
      </c>
      <c r="F9" s="5" t="str">
        <f>IF(DAY(JanSun1)=1,IF(AND(YEAR(JanSun1+25)=CalendarYear,MONTH(JanSun1+25)=1),JanSun1+25,""),IF(AND(YEAR(JanSun1+32)=CalendarYear,MONTH(JanSun1+32)=1),JanSun1+32,""))</f>
        <v/>
      </c>
      <c r="G9" s="5" t="str">
        <f>IF(DAY(JanSun1)=1,IF(AND(YEAR(JanSun1+26)=CalendarYear,MONTH(JanSun1+26)=1),JanSun1+26,""),IF(AND(YEAR(JanSun1+33)=CalendarYear,MONTH(JanSun1+33)=1),JanSun1+33,""))</f>
        <v/>
      </c>
      <c r="H9" s="5" t="str">
        <f>IF(DAY(JanSun1)=1,IF(AND(YEAR(JanSun1+27)=CalendarYear,MONTH(JanSun1+27)=1),JanSun1+27,""),IF(AND(YEAR(JanSun1+34)=CalendarYear,MONTH(JanSun1+34)=1),JanSun1+34,""))</f>
        <v/>
      </c>
      <c r="I9" s="5" t="str">
        <f>IF(DAY(JanSun1)=1,IF(AND(YEAR(JanSun1+28)=CalendarYear,MONTH(JanSun1+28)=1),JanSun1+28,""),IF(AND(YEAR(JanSun1+35)=CalendarYear,MONTH(JanSun1+35)=1),JanSun1+35,""))</f>
        <v/>
      </c>
      <c r="J9" s="5"/>
      <c r="K9" s="5">
        <f>IF(DAY(FebSun1)=1,IF(AND(YEAR(FebSun1+22)=CalendarYear,MONTH(FebSun1+22)=2),FebSun1+22,""),IF(AND(YEAR(FebSun1+29)=CalendarYear,MONTH(FebSun1+29)=2),FebSun1+29,""))</f>
        <v>43157</v>
      </c>
      <c r="L9" s="5">
        <f>IF(DAY(FebSun1)=1,IF(AND(YEAR(FebSun1+23)=CalendarYear,MONTH(FebSun1+23)=2),FebSun1+23,""),IF(AND(YEAR(FebSun1+30)=CalendarYear,MONTH(FebSun1+30)=2),FebSun1+30,""))</f>
        <v>43158</v>
      </c>
      <c r="M9" s="5">
        <f>IF(DAY(FebSun1)=1,IF(AND(YEAR(FebSun1+24)=CalendarYear,MONTH(FebSun1+24)=2),FebSun1+24,""),IF(AND(YEAR(FebSun1+31)=CalendarYear,MONTH(FebSun1+31)=2),FebSun1+31,""))</f>
        <v>43159</v>
      </c>
      <c r="N9" s="5" t="str">
        <f>IF(DAY(FebSun1)=1,IF(AND(YEAR(FebSun1+25)=CalendarYear,MONTH(FebSun1+25)=2),FebSun1+25,""),IF(AND(YEAR(FebSun1+32)=CalendarYear,MONTH(FebSun1+32)=2),FebSun1+32,""))</f>
        <v/>
      </c>
      <c r="O9" s="5" t="str">
        <f>IF(DAY(FebSun1)=1,IF(AND(YEAR(FebSun1+26)=CalendarYear,MONTH(FebSun1+26)=2),FebSun1+26,""),IF(AND(YEAR(FebSun1+33)=CalendarYear,MONTH(FebSun1+33)=2),FebSun1+33,""))</f>
        <v/>
      </c>
      <c r="P9" s="5" t="str">
        <f>IF(DAY(FebSun1)=1,IF(AND(YEAR(FebSun1+27)=CalendarYear,MONTH(FebSun1+27)=2),FebSun1+27,""),IF(AND(YEAR(FebSun1+34)=CalendarYear,MONTH(FebSun1+34)=2),FebSun1+34,""))</f>
        <v/>
      </c>
      <c r="Q9" s="5" t="str">
        <f>IF(DAY(FebSun1)=1,IF(AND(YEAR(FebSun1+28)=CalendarYear,MONTH(FebSun1+28)=2),FebSun1+28,""),IF(AND(YEAR(FebSun1+35)=CalendarYear,MONTH(FebSun1+35)=2),FebSun1+35,""))</f>
        <v/>
      </c>
      <c r="R9" s="2"/>
      <c r="S9" s="8"/>
      <c r="T9" s="41"/>
      <c r="U9" s="40"/>
      <c r="V9" s="40"/>
      <c r="W9" s="40"/>
      <c r="X9" s="43"/>
      <c r="Z9" s="2"/>
      <c r="AH9" s="2"/>
      <c r="AP9" s="2"/>
    </row>
    <row r="10" spans="1:42" ht="15" customHeight="1" x14ac:dyDescent="0.2">
      <c r="A10" s="39"/>
      <c r="B10" s="2"/>
      <c r="C10" s="5" t="str">
        <f>IF(DAY(JanSun1)=1,IF(AND(YEAR(JanSun1+29)=CalendarYear,MONTH(JanSun1+29)=1),JanSun1+29,""),IF(AND(YEAR(JanSun1+36)=CalendarYear,MONTH(JanSun1+36)=1),JanSun1+36,""))</f>
        <v/>
      </c>
      <c r="D10" s="5" t="str">
        <f>IF(DAY(JanSun1)=1,IF(AND(YEAR(JanSun1+30)=CalendarYear,MONTH(JanSun1+30)=1),JanSun1+30,""),IF(AND(YEAR(JanSun1+37)=CalendarYear,MONTH(JanSun1+37)=1),JanSun1+37,""))</f>
        <v/>
      </c>
      <c r="E10" s="5" t="str">
        <f>IF(DAY(JanSun1)=1,IF(AND(YEAR(JanSun1+31)=CalendarYear,MONTH(JanSun1+31)=1),JanSun1+31,""),IF(AND(YEAR(JanSun1+38)=CalendarYear,MONTH(JanSun1+38)=1),JanSun1+38,""))</f>
        <v/>
      </c>
      <c r="F10" s="5" t="str">
        <f>IF(DAY(JanSun1)=1,IF(AND(YEAR(JanSun1+32)=CalendarYear,MONTH(JanSun1+32)=1),JanSun1+32,""),IF(AND(YEAR(JanSun1+39)=CalendarYear,MONTH(JanSun1+39)=1),JanSun1+39,""))</f>
        <v/>
      </c>
      <c r="G10" s="5" t="str">
        <f>IF(DAY(JanSun1)=1,IF(AND(YEAR(JanSun1+33)=CalendarYear,MONTH(JanSun1+33)=1),JanSun1+33,""),IF(AND(YEAR(JanSun1+40)=CalendarYear,MONTH(JanSun1+40)=1),JanSun1+40,""))</f>
        <v/>
      </c>
      <c r="H10" s="5" t="str">
        <f>IF(DAY(JanSun1)=1,IF(AND(YEAR(JanSun1+34)=CalendarYear,MONTH(JanSun1+34)=1),JanSun1+34,""),IF(AND(YEAR(JanSun1+41)=CalendarYear,MONTH(JanSun1+41)=1),JanSun1+41,""))</f>
        <v/>
      </c>
      <c r="I10" s="5" t="str">
        <f>IF(DAY(JanSun1)=1,IF(AND(YEAR(JanSun1+35)=CalendarYear,MONTH(JanSun1+35)=1),JanSun1+35,""),IF(AND(YEAR(JanSun1+42)=CalendarYear,MONTH(JanSun1+42)=1),JanSun1+42,""))</f>
        <v/>
      </c>
      <c r="J10" s="5"/>
      <c r="K10" s="5" t="str">
        <f>IF(DAY(FebSun1)=1,IF(AND(YEAR(FebSun1+29)=CalendarYear,MONTH(FebSun1+29)=2),FebSun1+29,""),IF(AND(YEAR(FebSun1+36)=CalendarYear,MONTH(FebSun1+36)=2),FebSun1+36,""))</f>
        <v/>
      </c>
      <c r="L10" s="5" t="str">
        <f>IF(DAY(FebSun1)=1,IF(AND(YEAR(FebSun1+30)=CalendarYear,MONTH(FebSun1+30)=2),FebSun1+30,""),IF(AND(YEAR(FebSun1+37)=CalendarYear,MONTH(FebSun1+37)=2),FebSun1+37,""))</f>
        <v/>
      </c>
      <c r="M10" s="5" t="str">
        <f>IF(DAY(FebSun1)=1,IF(AND(YEAR(FebSun1+31)=CalendarYear,MONTH(FebSun1+31)=2),FebSun1+31,""),IF(AND(YEAR(FebSun1+38)=CalendarYear,MONTH(FebSun1+38)=2),FebSun1+38,""))</f>
        <v/>
      </c>
      <c r="N10" s="5" t="str">
        <f>IF(DAY(FebSun1)=1,IF(AND(YEAR(FebSun1+32)=CalendarYear,MONTH(FebSun1+32)=2),FebSun1+32,""),IF(AND(YEAR(FebSun1+39)=CalendarYear,MONTH(FebSun1+39)=2),FebSun1+39,""))</f>
        <v/>
      </c>
      <c r="O10" s="5" t="str">
        <f>IF(DAY(FebSun1)=1,IF(AND(YEAR(FebSun1+33)=CalendarYear,MONTH(FebSun1+33)=2),FebSun1+33,""),IF(AND(YEAR(FebSun1+40)=CalendarYear,MONTH(FebSun1+40)=2),FebSun1+40,""))</f>
        <v/>
      </c>
      <c r="P10" s="5" t="str">
        <f>IF(DAY(FebSun1)=1,IF(AND(YEAR(FebSun1+34)=CalendarYear,MONTH(FebSun1+34)=2),FebSun1+34,""),IF(AND(YEAR(FebSun1+41)=CalendarYear,MONTH(FebSun1+41)=2),FebSun1+41,""))</f>
        <v/>
      </c>
      <c r="Q10" s="5" t="str">
        <f>IF(DAY(FebSun1)=1,IF(AND(YEAR(FebSun1+35)=CalendarYear,MONTH(FebSun1+35)=2),FebSun1+35,""),IF(AND(YEAR(FebSun1+42)=CalendarYear,MONTH(FebSun1+42)=2),FebSun1+42,""))</f>
        <v/>
      </c>
      <c r="R10" s="2"/>
      <c r="S10" s="8"/>
      <c r="T10" s="41"/>
      <c r="U10" s="40"/>
      <c r="V10" s="40"/>
      <c r="W10" s="40"/>
      <c r="X10" s="43"/>
      <c r="Z10" s="2"/>
      <c r="AH10" s="2"/>
      <c r="AP10" s="2"/>
    </row>
    <row r="11" spans="1:42" ht="15" customHeight="1" x14ac:dyDescent="0.2">
      <c r="A11" s="39"/>
      <c r="B11" s="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2"/>
      <c r="S11" s="8"/>
      <c r="T11" s="41"/>
      <c r="U11" s="40"/>
      <c r="V11" s="40"/>
      <c r="W11" s="40"/>
      <c r="X11" s="43"/>
      <c r="Z11" s="2"/>
      <c r="AH11" s="2"/>
      <c r="AP11" s="2"/>
    </row>
    <row r="12" spans="1:42" ht="15" customHeight="1" x14ac:dyDescent="0.3">
      <c r="A12" s="39"/>
      <c r="B12" s="2"/>
      <c r="C12" s="7" t="s">
        <v>7</v>
      </c>
      <c r="D12" s="6"/>
      <c r="E12" s="6"/>
      <c r="F12" s="6"/>
      <c r="G12" s="6"/>
      <c r="H12" s="6"/>
      <c r="I12" s="6"/>
      <c r="J12" s="3"/>
      <c r="K12" s="7" t="s">
        <v>8</v>
      </c>
      <c r="L12" s="6"/>
      <c r="M12" s="6"/>
      <c r="N12" s="6"/>
      <c r="O12" s="6"/>
      <c r="P12" s="6"/>
      <c r="Q12" s="6"/>
      <c r="R12" s="2"/>
      <c r="S12" s="9"/>
      <c r="T12" s="41"/>
      <c r="U12" s="15" t="s">
        <v>7</v>
      </c>
      <c r="V12" s="3"/>
      <c r="W12" s="3"/>
      <c r="X12" s="46"/>
      <c r="Y12" s="3"/>
      <c r="Z12" s="2"/>
      <c r="AA12" s="3"/>
      <c r="AB12" s="3"/>
      <c r="AC12" s="3"/>
      <c r="AD12" s="3"/>
      <c r="AE12" s="3"/>
      <c r="AF12" s="3"/>
      <c r="AG12" s="3"/>
      <c r="AH12" s="2"/>
      <c r="AI12" s="3"/>
      <c r="AJ12" s="3"/>
      <c r="AK12" s="3"/>
      <c r="AL12" s="3"/>
      <c r="AM12" s="3"/>
      <c r="AN12" s="3"/>
      <c r="AO12" s="3"/>
      <c r="AP12" s="2"/>
    </row>
    <row r="13" spans="1:42" ht="15" customHeight="1" x14ac:dyDescent="0.3">
      <c r="A13" s="39"/>
      <c r="B13" s="2"/>
      <c r="C13" s="13" t="s">
        <v>1</v>
      </c>
      <c r="D13" s="13" t="s">
        <v>2</v>
      </c>
      <c r="E13" s="13" t="s">
        <v>3</v>
      </c>
      <c r="F13" s="13" t="s">
        <v>2</v>
      </c>
      <c r="G13" s="13" t="s">
        <v>4</v>
      </c>
      <c r="H13" s="13" t="s">
        <v>0</v>
      </c>
      <c r="I13" s="13" t="s">
        <v>0</v>
      </c>
      <c r="J13" s="6"/>
      <c r="K13" s="13" t="s">
        <v>1</v>
      </c>
      <c r="L13" s="13" t="s">
        <v>2</v>
      </c>
      <c r="M13" s="13" t="s">
        <v>3</v>
      </c>
      <c r="N13" s="13" t="s">
        <v>2</v>
      </c>
      <c r="O13" s="13" t="s">
        <v>4</v>
      </c>
      <c r="P13" s="13" t="s">
        <v>0</v>
      </c>
      <c r="Q13" s="13" t="s">
        <v>0</v>
      </c>
      <c r="R13" s="2"/>
      <c r="S13" s="8"/>
      <c r="T13" s="41"/>
      <c r="U13" s="45" t="s">
        <v>53</v>
      </c>
      <c r="V13" s="40"/>
      <c r="W13" s="40"/>
      <c r="X13" s="43"/>
      <c r="Z13" s="2"/>
      <c r="AH13" s="2"/>
      <c r="AP13" s="2"/>
    </row>
    <row r="14" spans="1:42" ht="15" customHeight="1" x14ac:dyDescent="0.2">
      <c r="A14" s="39"/>
      <c r="B14" s="2"/>
      <c r="C14" s="5" t="str">
        <f>IF(DAY(MarSun1)=1,"",IF(AND(YEAR(MarSun1+1)=CalendarYear,MONTH(MarSun1+1)=3),MarSun1+1,""))</f>
        <v/>
      </c>
      <c r="D14" s="5" t="str">
        <f>IF(DAY(MarSun1)=1,"",IF(AND(YEAR(MarSun1+2)=CalendarYear,MONTH(MarSun1+2)=3),MarSun1+2,""))</f>
        <v/>
      </c>
      <c r="E14" s="5" t="str">
        <f>IF(DAY(MarSun1)=1,"",IF(AND(YEAR(MarSun1+3)=CalendarYear,MONTH(MarSun1+3)=3),MarSun1+3,""))</f>
        <v/>
      </c>
      <c r="F14" s="5">
        <f>IF(DAY(MarSun1)=1,"",IF(AND(YEAR(MarSun1+4)=CalendarYear,MONTH(MarSun1+4)=3),MarSun1+4,""))</f>
        <v>43160</v>
      </c>
      <c r="G14" s="5">
        <f>IF(DAY(MarSun1)=1,"",IF(AND(YEAR(MarSun1+5)=CalendarYear,MONTH(MarSun1+5)=3),MarSun1+5,""))</f>
        <v>43161</v>
      </c>
      <c r="H14" s="5">
        <f>IF(DAY(MarSun1)=1,"",IF(AND(YEAR(MarSun1+6)=CalendarYear,MONTH(MarSun1+6)=3),MarSun1+6,""))</f>
        <v>43162</v>
      </c>
      <c r="I14" s="17">
        <f>IF(DAY(MarSun1)=1,IF(AND(YEAR(MarSun1)=CalendarYear,MONTH(MarSun1)=3),MarSun1,""),IF(AND(YEAR(MarSun1+7)=CalendarYear,MONTH(MarSun1+7)=3),MarSun1+7,""))</f>
        <v>43163</v>
      </c>
      <c r="J14" s="4"/>
      <c r="K14" s="5" t="str">
        <f>IF(DAY(AprSun1)=1,"",IF(AND(YEAR(AprSun1+1)=CalendarYear,MONTH(AprSun1+1)=4),AprSun1+1,""))</f>
        <v/>
      </c>
      <c r="L14" s="5" t="str">
        <f>IF(DAY(AprSun1)=1,"",IF(AND(YEAR(AprSun1+2)=CalendarYear,MONTH(AprSun1+2)=4),AprSun1+2,""))</f>
        <v/>
      </c>
      <c r="M14" s="5" t="str">
        <f>IF(DAY(AprSun1)=1,"",IF(AND(YEAR(AprSun1+3)=CalendarYear,MONTH(AprSun1+3)=4),AprSun1+3,""))</f>
        <v/>
      </c>
      <c r="N14" s="5" t="str">
        <f>IF(DAY(AprSun1)=1,"",IF(AND(YEAR(AprSun1+4)=CalendarYear,MONTH(AprSun1+4)=4),AprSun1+4,""))</f>
        <v/>
      </c>
      <c r="O14" s="5" t="str">
        <f>IF(DAY(AprSun1)=1,"",IF(AND(YEAR(AprSun1+5)=CalendarYear,MONTH(AprSun1+5)=4),AprSun1+5,""))</f>
        <v/>
      </c>
      <c r="P14" s="5" t="str">
        <f>IF(DAY(AprSun1)=1,"",IF(AND(YEAR(AprSun1+6)=CalendarYear,MONTH(AprSun1+6)=4),AprSun1+6,""))</f>
        <v/>
      </c>
      <c r="Q14" s="5">
        <f>IF(DAY(AprSun1)=1,IF(AND(YEAR(AprSun1)=CalendarYear,MONTH(AprSun1)=4),AprSun1,""),IF(AND(YEAR(AprSun1+7)=CalendarYear,MONTH(AprSun1+7)=4),AprSun1+7,""))</f>
        <v>43191</v>
      </c>
      <c r="R14" s="2"/>
      <c r="S14" s="8"/>
      <c r="T14" s="41"/>
      <c r="U14" s="40"/>
      <c r="V14" s="40"/>
      <c r="W14" s="40"/>
      <c r="X14" s="43"/>
      <c r="Z14" s="2"/>
      <c r="AH14" s="2"/>
      <c r="AP14" s="2"/>
    </row>
    <row r="15" spans="1:42" ht="15" customHeight="1" x14ac:dyDescent="0.3">
      <c r="A15" s="39"/>
      <c r="B15" s="2"/>
      <c r="C15" s="5">
        <f>IF(DAY(MarSun1)=1,IF(AND(YEAR(MarSun1+1)=CalendarYear,MONTH(MarSun1+1)=3),MarSun1+1,""),IF(AND(YEAR(MarSun1+8)=CalendarYear,MONTH(MarSun1+8)=3),MarSun1+8,""))</f>
        <v>43164</v>
      </c>
      <c r="D15" s="5">
        <f>IF(DAY(MarSun1)=1,IF(AND(YEAR(MarSun1+2)=CalendarYear,MONTH(MarSun1+2)=3),MarSun1+2,""),IF(AND(YEAR(MarSun1+9)=CalendarYear,MONTH(MarSun1+9)=3),MarSun1+9,""))</f>
        <v>43165</v>
      </c>
      <c r="E15" s="5">
        <f>IF(DAY(MarSun1)=1,IF(AND(YEAR(MarSun1+3)=CalendarYear,MONTH(MarSun1+3)=3),MarSun1+3,""),IF(AND(YEAR(MarSun1+10)=CalendarYear,MONTH(MarSun1+10)=3),MarSun1+10,""))</f>
        <v>43166</v>
      </c>
      <c r="F15" s="5">
        <f>IF(DAY(MarSun1)=1,IF(AND(YEAR(MarSun1+4)=CalendarYear,MONTH(MarSun1+4)=3),MarSun1+4,""),IF(AND(YEAR(MarSun1+11)=CalendarYear,MONTH(MarSun1+11)=3),MarSun1+11,""))</f>
        <v>43167</v>
      </c>
      <c r="G15" s="5">
        <f>IF(DAY(MarSun1)=1,IF(AND(YEAR(MarSun1+5)=CalendarYear,MONTH(MarSun1+5)=3),MarSun1+5,""),IF(AND(YEAR(MarSun1+12)=CalendarYear,MONTH(MarSun1+12)=3),MarSun1+12,""))</f>
        <v>43168</v>
      </c>
      <c r="H15" s="5">
        <f>IF(DAY(MarSun1)=1,IF(AND(YEAR(MarSun1+6)=CalendarYear,MONTH(MarSun1+6)=3),MarSun1+6,""),IF(AND(YEAR(MarSun1+13)=CalendarYear,MONTH(MarSun1+13)=3),MarSun1+13,""))</f>
        <v>43169</v>
      </c>
      <c r="I15" s="5">
        <f>IF(DAY(MarSun1)=1,IF(AND(YEAR(MarSun1+7)=CalendarYear,MONTH(MarSun1+7)=3),MarSun1+7,""),IF(AND(YEAR(MarSun1+14)=CalendarYear,MONTH(MarSun1+14)=3),MarSun1+14,""))</f>
        <v>43170</v>
      </c>
      <c r="J15" s="5"/>
      <c r="K15" s="5">
        <f>IF(DAY(AprSun1)=1,IF(AND(YEAR(AprSun1+1)=CalendarYear,MONTH(AprSun1+1)=4),AprSun1+1,""),IF(AND(YEAR(AprSun1+8)=CalendarYear,MONTH(AprSun1+8)=4),AprSun1+8,""))</f>
        <v>43192</v>
      </c>
      <c r="L15" s="5">
        <f>IF(DAY(AprSun1)=1,IF(AND(YEAR(AprSun1+2)=CalendarYear,MONTH(AprSun1+2)=4),AprSun1+2,""),IF(AND(YEAR(AprSun1+9)=CalendarYear,MONTH(AprSun1+9)=4),AprSun1+9,""))</f>
        <v>43193</v>
      </c>
      <c r="M15" s="5">
        <f>IF(DAY(AprSun1)=1,IF(AND(YEAR(AprSun1+3)=CalendarYear,MONTH(AprSun1+3)=4),AprSun1+3,""),IF(AND(YEAR(AprSun1+10)=CalendarYear,MONTH(AprSun1+10)=4),AprSun1+10,""))</f>
        <v>43194</v>
      </c>
      <c r="N15" s="5">
        <f>IF(DAY(AprSun1)=1,IF(AND(YEAR(AprSun1+4)=CalendarYear,MONTH(AprSun1+4)=4),AprSun1+4,""),IF(AND(YEAR(AprSun1+11)=CalendarYear,MONTH(AprSun1+11)=4),AprSun1+11,""))</f>
        <v>43195</v>
      </c>
      <c r="O15" s="5">
        <f>IF(DAY(AprSun1)=1,IF(AND(YEAR(AprSun1+5)=CalendarYear,MONTH(AprSun1+5)=4),AprSun1+5,""),IF(AND(YEAR(AprSun1+12)=CalendarYear,MONTH(AprSun1+12)=4),AprSun1+12,""))</f>
        <v>43196</v>
      </c>
      <c r="P15" s="5">
        <f>IF(DAY(AprSun1)=1,IF(AND(YEAR(AprSun1+6)=CalendarYear,MONTH(AprSun1+6)=4),AprSun1+6,""),IF(AND(YEAR(AprSun1+13)=CalendarYear,MONTH(AprSun1+13)=4),AprSun1+13,""))</f>
        <v>43197</v>
      </c>
      <c r="Q15" s="5">
        <f>IF(DAY(AprSun1)=1,IF(AND(YEAR(AprSun1+7)=CalendarYear,MONTH(AprSun1+7)=4),AprSun1+7,""),IF(AND(YEAR(AprSun1+14)=CalendarYear,MONTH(AprSun1+14)=4),AprSun1+14,""))</f>
        <v>43198</v>
      </c>
      <c r="R15" s="2"/>
      <c r="S15" s="8"/>
      <c r="T15" s="41"/>
      <c r="U15" s="15" t="s">
        <v>8</v>
      </c>
      <c r="V15" s="40"/>
      <c r="W15" s="40"/>
      <c r="X15" s="43"/>
      <c r="Z15" s="2"/>
      <c r="AH15" s="2"/>
      <c r="AP15" s="2"/>
    </row>
    <row r="16" spans="1:42" ht="15" customHeight="1" x14ac:dyDescent="0.3">
      <c r="A16" s="39"/>
      <c r="B16" s="2"/>
      <c r="C16" s="5">
        <f>IF(DAY(MarSun1)=1,IF(AND(YEAR(MarSun1+8)=CalendarYear,MONTH(MarSun1+8)=3),MarSun1+8,""),IF(AND(YEAR(MarSun1+15)=CalendarYear,MONTH(MarSun1+15)=3),MarSun1+15,""))</f>
        <v>43171</v>
      </c>
      <c r="D16" s="5">
        <f>IF(DAY(MarSun1)=1,IF(AND(YEAR(MarSun1+9)=CalendarYear,MONTH(MarSun1+9)=3),MarSun1+9,""),IF(AND(YEAR(MarSun1+16)=CalendarYear,MONTH(MarSun1+16)=3),MarSun1+16,""))</f>
        <v>43172</v>
      </c>
      <c r="E16" s="5">
        <f>IF(DAY(MarSun1)=1,IF(AND(YEAR(MarSun1+10)=CalendarYear,MONTH(MarSun1+10)=3),MarSun1+10,""),IF(AND(YEAR(MarSun1+17)=CalendarYear,MONTH(MarSun1+17)=3),MarSun1+17,""))</f>
        <v>43173</v>
      </c>
      <c r="F16" s="5">
        <f>IF(DAY(MarSun1)=1,IF(AND(YEAR(MarSun1+11)=CalendarYear,MONTH(MarSun1+11)=3),MarSun1+11,""),IF(AND(YEAR(MarSun1+18)=CalendarYear,MONTH(MarSun1+18)=3),MarSun1+18,""))</f>
        <v>43174</v>
      </c>
      <c r="G16" s="5">
        <f>IF(DAY(MarSun1)=1,IF(AND(YEAR(MarSun1+12)=CalendarYear,MONTH(MarSun1+12)=3),MarSun1+12,""),IF(AND(YEAR(MarSun1+19)=CalendarYear,MONTH(MarSun1+19)=3),MarSun1+19,""))</f>
        <v>43175</v>
      </c>
      <c r="H16" s="5">
        <f>IF(DAY(MarSun1)=1,IF(AND(YEAR(MarSun1+13)=CalendarYear,MONTH(MarSun1+13)=3),MarSun1+13,""),IF(AND(YEAR(MarSun1+20)=CalendarYear,MONTH(MarSun1+20)=3),MarSun1+20,""))</f>
        <v>43176</v>
      </c>
      <c r="I16" s="5">
        <f>IF(DAY(MarSun1)=1,IF(AND(YEAR(MarSun1+14)=CalendarYear,MONTH(MarSun1+14)=3),MarSun1+14,""),IF(AND(YEAR(MarSun1+21)=CalendarYear,MONTH(MarSun1+21)=3),MarSun1+21,""))</f>
        <v>43177</v>
      </c>
      <c r="J16" s="5"/>
      <c r="K16" s="5">
        <f>IF(DAY(AprSun1)=1,IF(AND(YEAR(AprSun1+8)=CalendarYear,MONTH(AprSun1+8)=4),AprSun1+8,""),IF(AND(YEAR(AprSun1+15)=CalendarYear,MONTH(AprSun1+15)=4),AprSun1+15,""))</f>
        <v>43199</v>
      </c>
      <c r="L16" s="5">
        <f>IF(DAY(AprSun1)=1,IF(AND(YEAR(AprSun1+9)=CalendarYear,MONTH(AprSun1+9)=4),AprSun1+9,""),IF(AND(YEAR(AprSun1+16)=CalendarYear,MONTH(AprSun1+16)=4),AprSun1+16,""))</f>
        <v>43200</v>
      </c>
      <c r="M16" s="5">
        <f>IF(DAY(AprSun1)=1,IF(AND(YEAR(AprSun1+10)=CalendarYear,MONTH(AprSun1+10)=4),AprSun1+10,""),IF(AND(YEAR(AprSun1+17)=CalendarYear,MONTH(AprSun1+17)=4),AprSun1+17,""))</f>
        <v>43201</v>
      </c>
      <c r="N16" s="5">
        <f>IF(DAY(AprSun1)=1,IF(AND(YEAR(AprSun1+11)=CalendarYear,MONTH(AprSun1+11)=4),AprSun1+11,""),IF(AND(YEAR(AprSun1+18)=CalendarYear,MONTH(AprSun1+18)=4),AprSun1+18,""))</f>
        <v>43202</v>
      </c>
      <c r="O16" s="5">
        <f>IF(DAY(AprSun1)=1,IF(AND(YEAR(AprSun1+12)=CalendarYear,MONTH(AprSun1+12)=4),AprSun1+12,""),IF(AND(YEAR(AprSun1+19)=CalendarYear,MONTH(AprSun1+19)=4),AprSun1+19,""))</f>
        <v>43203</v>
      </c>
      <c r="P16" s="5">
        <f>IF(DAY(AprSun1)=1,IF(AND(YEAR(AprSun1+13)=CalendarYear,MONTH(AprSun1+13)=4),AprSun1+13,""),IF(AND(YEAR(AprSun1+20)=CalendarYear,MONTH(AprSun1+20)=4),AprSun1+20,""))</f>
        <v>43204</v>
      </c>
      <c r="Q16" s="5">
        <f>IF(DAY(AprSun1)=1,IF(AND(YEAR(AprSun1+14)=CalendarYear,MONTH(AprSun1+14)=4),AprSun1+14,""),IF(AND(YEAR(AprSun1+21)=CalendarYear,MONTH(AprSun1+21)=4),AprSun1+21,""))</f>
        <v>43205</v>
      </c>
      <c r="R16" s="2"/>
      <c r="S16" s="8"/>
      <c r="T16" s="41"/>
      <c r="U16" s="45" t="s">
        <v>54</v>
      </c>
      <c r="V16" s="40"/>
      <c r="W16" s="40"/>
      <c r="X16" s="43"/>
      <c r="Z16" s="2"/>
      <c r="AH16" s="2"/>
      <c r="AP16" s="2"/>
    </row>
    <row r="17" spans="1:42" ht="15" customHeight="1" x14ac:dyDescent="0.2">
      <c r="A17" s="39"/>
      <c r="B17" s="2"/>
      <c r="C17" s="5">
        <f>IF(DAY(MarSun1)=1,IF(AND(YEAR(MarSun1+15)=CalendarYear,MONTH(MarSun1+15)=3),MarSun1+15,""),IF(AND(YEAR(MarSun1+22)=CalendarYear,MONTH(MarSun1+22)=3),MarSun1+22,""))</f>
        <v>43178</v>
      </c>
      <c r="D17" s="5">
        <f>IF(DAY(MarSun1)=1,IF(AND(YEAR(MarSun1+16)=CalendarYear,MONTH(MarSun1+16)=3),MarSun1+16,""),IF(AND(YEAR(MarSun1+23)=CalendarYear,MONTH(MarSun1+23)=3),MarSun1+23,""))</f>
        <v>43179</v>
      </c>
      <c r="E17" s="5">
        <f>IF(DAY(MarSun1)=1,IF(AND(YEAR(MarSun1+17)=CalendarYear,MONTH(MarSun1+17)=3),MarSun1+17,""),IF(AND(YEAR(MarSun1+24)=CalendarYear,MONTH(MarSun1+24)=3),MarSun1+24,""))</f>
        <v>43180</v>
      </c>
      <c r="F17" s="5">
        <f>IF(DAY(MarSun1)=1,IF(AND(YEAR(MarSun1+18)=CalendarYear,MONTH(MarSun1+18)=3),MarSun1+18,""),IF(AND(YEAR(MarSun1+25)=CalendarYear,MONTH(MarSun1+25)=3),MarSun1+25,""))</f>
        <v>43181</v>
      </c>
      <c r="G17" s="5">
        <f>IF(DAY(MarSun1)=1,IF(AND(YEAR(MarSun1+19)=CalendarYear,MONTH(MarSun1+19)=3),MarSun1+19,""),IF(AND(YEAR(MarSun1+26)=CalendarYear,MONTH(MarSun1+26)=3),MarSun1+26,""))</f>
        <v>43182</v>
      </c>
      <c r="H17" s="5">
        <f>IF(DAY(MarSun1)=1,IF(AND(YEAR(MarSun1+20)=CalendarYear,MONTH(MarSun1+20)=3),MarSun1+20,""),IF(AND(YEAR(MarSun1+27)=CalendarYear,MONTH(MarSun1+27)=3),MarSun1+27,""))</f>
        <v>43183</v>
      </c>
      <c r="I17" s="5">
        <f>IF(DAY(MarSun1)=1,IF(AND(YEAR(MarSun1+21)=CalendarYear,MONTH(MarSun1+21)=3),MarSun1+21,""),IF(AND(YEAR(MarSun1+28)=CalendarYear,MONTH(MarSun1+28)=3),MarSun1+28,""))</f>
        <v>43184</v>
      </c>
      <c r="J17" s="5"/>
      <c r="K17" s="5">
        <f>IF(DAY(AprSun1)=1,IF(AND(YEAR(AprSun1+15)=CalendarYear,MONTH(AprSun1+15)=4),AprSun1+15,""),IF(AND(YEAR(AprSun1+22)=CalendarYear,MONTH(AprSun1+22)=4),AprSun1+22,""))</f>
        <v>43206</v>
      </c>
      <c r="L17" s="5">
        <f>IF(DAY(AprSun1)=1,IF(AND(YEAR(AprSun1+16)=CalendarYear,MONTH(AprSun1+16)=4),AprSun1+16,""),IF(AND(YEAR(AprSun1+23)=CalendarYear,MONTH(AprSun1+23)=4),AprSun1+23,""))</f>
        <v>43207</v>
      </c>
      <c r="M17" s="5">
        <f>IF(DAY(AprSun1)=1,IF(AND(YEAR(AprSun1+17)=CalendarYear,MONTH(AprSun1+17)=4),AprSun1+17,""),IF(AND(YEAR(AprSun1+24)=CalendarYear,MONTH(AprSun1+24)=4),AprSun1+24,""))</f>
        <v>43208</v>
      </c>
      <c r="N17" s="5">
        <f>IF(DAY(AprSun1)=1,IF(AND(YEAR(AprSun1+18)=CalendarYear,MONTH(AprSun1+18)=4),AprSun1+18,""),IF(AND(YEAR(AprSun1+25)=CalendarYear,MONTH(AprSun1+25)=4),AprSun1+25,""))</f>
        <v>43209</v>
      </c>
      <c r="O17" s="5">
        <f>IF(DAY(AprSun1)=1,IF(AND(YEAR(AprSun1+19)=CalendarYear,MONTH(AprSun1+19)=4),AprSun1+19,""),IF(AND(YEAR(AprSun1+26)=CalendarYear,MONTH(AprSun1+26)=4),AprSun1+26,""))</f>
        <v>43210</v>
      </c>
      <c r="P17" s="5">
        <f>IF(DAY(AprSun1)=1,IF(AND(YEAR(AprSun1+20)=CalendarYear,MONTH(AprSun1+20)=4),AprSun1+20,""),IF(AND(YEAR(AprSun1+27)=CalendarYear,MONTH(AprSun1+27)=4),AprSun1+27,""))</f>
        <v>43211</v>
      </c>
      <c r="Q17" s="5">
        <f>IF(DAY(AprSun1)=1,IF(AND(YEAR(AprSun1+21)=CalendarYear,MONTH(AprSun1+21)=4),AprSun1+21,""),IF(AND(YEAR(AprSun1+28)=CalendarYear,MONTH(AprSun1+28)=4),AprSun1+28,""))</f>
        <v>43212</v>
      </c>
      <c r="R17" s="2"/>
      <c r="S17" s="8"/>
      <c r="T17" s="41"/>
      <c r="U17" s="40"/>
      <c r="V17" s="40"/>
      <c r="W17" s="40"/>
      <c r="X17" s="43"/>
      <c r="Z17" s="2"/>
      <c r="AH17" s="2"/>
      <c r="AP17" s="2"/>
    </row>
    <row r="18" spans="1:42" ht="15" customHeight="1" x14ac:dyDescent="0.2">
      <c r="A18" s="39"/>
      <c r="B18" s="2"/>
      <c r="C18" s="5">
        <f>IF(DAY(MarSun1)=1,IF(AND(YEAR(MarSun1+22)=CalendarYear,MONTH(MarSun1+22)=3),MarSun1+22,""),IF(AND(YEAR(MarSun1+29)=CalendarYear,MONTH(MarSun1+29)=3),MarSun1+29,""))</f>
        <v>43185</v>
      </c>
      <c r="D18" s="5">
        <f>IF(DAY(MarSun1)=1,IF(AND(YEAR(MarSun1+23)=CalendarYear,MONTH(MarSun1+23)=3),MarSun1+23,""),IF(AND(YEAR(MarSun1+30)=CalendarYear,MONTH(MarSun1+30)=3),MarSun1+30,""))</f>
        <v>43186</v>
      </c>
      <c r="E18" s="5">
        <f>IF(DAY(MarSun1)=1,IF(AND(YEAR(MarSun1+24)=CalendarYear,MONTH(MarSun1+24)=3),MarSun1+24,""),IF(AND(YEAR(MarSun1+31)=CalendarYear,MONTH(MarSun1+31)=3),MarSun1+31,""))</f>
        <v>43187</v>
      </c>
      <c r="F18" s="5">
        <f>IF(DAY(MarSun1)=1,IF(AND(YEAR(MarSun1+25)=CalendarYear,MONTH(MarSun1+25)=3),MarSun1+25,""),IF(AND(YEAR(MarSun1+32)=CalendarYear,MONTH(MarSun1+32)=3),MarSun1+32,""))</f>
        <v>43188</v>
      </c>
      <c r="G18" s="5">
        <f>IF(DAY(MarSun1)=1,IF(AND(YEAR(MarSun1+26)=CalendarYear,MONTH(MarSun1+26)=3),MarSun1+26,""),IF(AND(YEAR(MarSun1+33)=CalendarYear,MONTH(MarSun1+33)=3),MarSun1+33,""))</f>
        <v>43189</v>
      </c>
      <c r="H18" s="5">
        <f>IF(DAY(MarSun1)=1,IF(AND(YEAR(MarSun1+27)=CalendarYear,MONTH(MarSun1+27)=3),MarSun1+27,""),IF(AND(YEAR(MarSun1+34)=CalendarYear,MONTH(MarSun1+34)=3),MarSun1+34,""))</f>
        <v>43190</v>
      </c>
      <c r="I18" s="5" t="str">
        <f>IF(DAY(MarSun1)=1,IF(AND(YEAR(MarSun1+28)=CalendarYear,MONTH(MarSun1+28)=3),MarSun1+28,""),IF(AND(YEAR(MarSun1+35)=CalendarYear,MONTH(MarSun1+35)=3),MarSun1+35,""))</f>
        <v/>
      </c>
      <c r="J18" s="5"/>
      <c r="K18" s="5">
        <f>IF(DAY(AprSun1)=1,IF(AND(YEAR(AprSun1+22)=CalendarYear,MONTH(AprSun1+22)=4),AprSun1+22,""),IF(AND(YEAR(AprSun1+29)=CalendarYear,MONTH(AprSun1+29)=4),AprSun1+29,""))</f>
        <v>43213</v>
      </c>
      <c r="L18" s="5">
        <f>IF(DAY(AprSun1)=1,IF(AND(YEAR(AprSun1+23)=CalendarYear,MONTH(AprSun1+23)=4),AprSun1+23,""),IF(AND(YEAR(AprSun1+30)=CalendarYear,MONTH(AprSun1+30)=4),AprSun1+30,""))</f>
        <v>43214</v>
      </c>
      <c r="M18" s="5">
        <f>IF(DAY(AprSun1)=1,IF(AND(YEAR(AprSun1+24)=CalendarYear,MONTH(AprSun1+24)=4),AprSun1+24,""),IF(AND(YEAR(AprSun1+31)=CalendarYear,MONTH(AprSun1+31)=4),AprSun1+31,""))</f>
        <v>43215</v>
      </c>
      <c r="N18" s="5">
        <f>IF(DAY(AprSun1)=1,IF(AND(YEAR(AprSun1+25)=CalendarYear,MONTH(AprSun1+25)=4),AprSun1+25,""),IF(AND(YEAR(AprSun1+32)=CalendarYear,MONTH(AprSun1+32)=4),AprSun1+32,""))</f>
        <v>43216</v>
      </c>
      <c r="O18" s="5">
        <f>IF(DAY(AprSun1)=1,IF(AND(YEAR(AprSun1+26)=CalendarYear,MONTH(AprSun1+26)=4),AprSun1+26,""),IF(AND(YEAR(AprSun1+33)=CalendarYear,MONTH(AprSun1+33)=4),AprSun1+33,""))</f>
        <v>43217</v>
      </c>
      <c r="P18" s="17">
        <f>IF(DAY(AprSun1)=1,IF(AND(YEAR(AprSun1+27)=CalendarYear,MONTH(AprSun1+27)=4),AprSun1+27,""),IF(AND(YEAR(AprSun1+34)=CalendarYear,MONTH(AprSun1+34)=4),AprSun1+34,""))</f>
        <v>43218</v>
      </c>
      <c r="Q18" s="5">
        <f>IF(DAY(AprSun1)=1,IF(AND(YEAR(AprSun1+28)=CalendarYear,MONTH(AprSun1+28)=4),AprSun1+28,""),IF(AND(YEAR(AprSun1+35)=CalendarYear,MONTH(AprSun1+35)=4),AprSun1+35,""))</f>
        <v>43219</v>
      </c>
      <c r="R18" s="2"/>
      <c r="S18" s="8"/>
      <c r="T18" s="41"/>
      <c r="U18" s="40"/>
      <c r="V18" s="40"/>
      <c r="W18" s="40"/>
      <c r="X18" s="43"/>
      <c r="Z18" s="2"/>
      <c r="AH18" s="2"/>
      <c r="AP18" s="2"/>
    </row>
    <row r="19" spans="1:42" ht="15" customHeight="1" x14ac:dyDescent="0.3">
      <c r="A19" s="39"/>
      <c r="B19" s="2"/>
      <c r="C19" s="5" t="str">
        <f>IF(DAY(MarSun1)=1,IF(AND(YEAR(MarSun1+29)=CalendarYear,MONTH(MarSun1+29)=3),MarSun1+29,""),IF(AND(YEAR(MarSun1+36)=CalendarYear,MONTH(MarSun1+36)=3),MarSun1+36,""))</f>
        <v/>
      </c>
      <c r="D19" s="5" t="str">
        <f>IF(DAY(MarSun1)=1,IF(AND(YEAR(MarSun1+30)=CalendarYear,MONTH(MarSun1+30)=3),MarSun1+30,""),IF(AND(YEAR(MarSun1+37)=CalendarYear,MONTH(MarSun1+37)=3),MarSun1+37,""))</f>
        <v/>
      </c>
      <c r="E19" s="5" t="str">
        <f>IF(DAY(MarSun1)=1,IF(AND(YEAR(MarSun1+31)=CalendarYear,MONTH(MarSun1+31)=3),MarSun1+31,""),IF(AND(YEAR(MarSun1+38)=CalendarYear,MONTH(MarSun1+38)=3),MarSun1+38,""))</f>
        <v/>
      </c>
      <c r="F19" s="5" t="str">
        <f>IF(DAY(MarSun1)=1,IF(AND(YEAR(MarSun1+32)=CalendarYear,MONTH(MarSun1+32)=3),MarSun1+32,""),IF(AND(YEAR(MarSun1+39)=CalendarYear,MONTH(MarSun1+39)=3),MarSun1+39,""))</f>
        <v/>
      </c>
      <c r="G19" s="5" t="str">
        <f>IF(DAY(MarSun1)=1,IF(AND(YEAR(MarSun1+33)=CalendarYear,MONTH(MarSun1+33)=3),MarSun1+33,""),IF(AND(YEAR(MarSun1+40)=CalendarYear,MONTH(MarSun1+40)=3),MarSun1+40,""))</f>
        <v/>
      </c>
      <c r="H19" s="5" t="str">
        <f>IF(DAY(MarSun1)=1,IF(AND(YEAR(MarSun1+34)=CalendarYear,MONTH(MarSun1+34)=3),MarSun1+34,""),IF(AND(YEAR(MarSun1+41)=CalendarYear,MONTH(MarSun1+41)=3),MarSun1+41,""))</f>
        <v/>
      </c>
      <c r="I19" s="5" t="str">
        <f>IF(DAY(MarSun1)=1,IF(AND(YEAR(MarSun1+35)=CalendarYear,MONTH(MarSun1+35)=3),MarSun1+35,""),IF(AND(YEAR(MarSun1+42)=CalendarYear,MONTH(MarSun1+42)=3),MarSun1+42,""))</f>
        <v/>
      </c>
      <c r="J19" s="5"/>
      <c r="K19" s="5">
        <f>IF(DAY(AprSun1)=1,IF(AND(YEAR(AprSun1+29)=CalendarYear,MONTH(AprSun1+29)=4),AprSun1+29,""),IF(AND(YEAR(AprSun1+36)=CalendarYear,MONTH(AprSun1+36)=4),AprSun1+36,""))</f>
        <v>43220</v>
      </c>
      <c r="L19" s="5" t="str">
        <f>IF(DAY(AprSun1)=1,IF(AND(YEAR(AprSun1+30)=CalendarYear,MONTH(AprSun1+30)=4),AprSun1+30,""),IF(AND(YEAR(AprSun1+37)=CalendarYear,MONTH(AprSun1+37)=4),AprSun1+37,""))</f>
        <v/>
      </c>
      <c r="M19" s="5" t="str">
        <f>IF(DAY(AprSun1)=1,IF(AND(YEAR(AprSun1+31)=CalendarYear,MONTH(AprSun1+31)=4),AprSun1+31,""),IF(AND(YEAR(AprSun1+38)=CalendarYear,MONTH(AprSun1+38)=4),AprSun1+38,""))</f>
        <v/>
      </c>
      <c r="N19" s="5" t="str">
        <f>IF(DAY(AprSun1)=1,IF(AND(YEAR(AprSun1+32)=CalendarYear,MONTH(AprSun1+32)=4),AprSun1+32,""),IF(AND(YEAR(AprSun1+39)=CalendarYear,MONTH(AprSun1+39)=4),AprSun1+39,""))</f>
        <v/>
      </c>
      <c r="O19" s="5" t="str">
        <f>IF(DAY(AprSun1)=1,IF(AND(YEAR(AprSun1+33)=CalendarYear,MONTH(AprSun1+33)=4),AprSun1+33,""),IF(AND(YEAR(AprSun1+40)=CalendarYear,MONTH(AprSun1+40)=4),AprSun1+40,""))</f>
        <v/>
      </c>
      <c r="P19" s="5" t="str">
        <f>IF(DAY(AprSun1)=1,IF(AND(YEAR(AprSun1+34)=CalendarYear,MONTH(AprSun1+34)=4),AprSun1+34,""),IF(AND(YEAR(AprSun1+41)=CalendarYear,MONTH(AprSun1+41)=4),AprSun1+41,""))</f>
        <v/>
      </c>
      <c r="Q19" s="5" t="str">
        <f>IF(DAY(AprSun1)=1,IF(AND(YEAR(AprSun1+35)=CalendarYear,MONTH(AprSun1+35)=4),AprSun1+35,""),IF(AND(YEAR(AprSun1+42)=CalendarYear,MONTH(AprSun1+42)=4),AprSun1+42,""))</f>
        <v/>
      </c>
      <c r="R19" s="2"/>
      <c r="S19" s="8"/>
      <c r="T19" s="41"/>
      <c r="U19" s="15" t="s">
        <v>9</v>
      </c>
      <c r="V19" s="40"/>
      <c r="W19" s="40"/>
      <c r="X19" s="43"/>
      <c r="Z19" s="2"/>
      <c r="AH19" s="2"/>
      <c r="AP19" s="2"/>
    </row>
    <row r="20" spans="1:42" ht="15" customHeight="1" x14ac:dyDescent="0.3">
      <c r="A20" s="39"/>
      <c r="B20" s="2"/>
      <c r="C20" s="40"/>
      <c r="D20" s="40"/>
      <c r="E20" s="40"/>
      <c r="F20" s="40"/>
      <c r="G20" s="40"/>
      <c r="H20" s="40"/>
      <c r="I20" s="40"/>
      <c r="J20" s="5"/>
      <c r="K20" s="40"/>
      <c r="L20" s="40"/>
      <c r="M20" s="40"/>
      <c r="N20" s="40"/>
      <c r="O20" s="40"/>
      <c r="P20" s="40"/>
      <c r="Q20" s="40"/>
      <c r="R20" s="2"/>
      <c r="S20" s="8"/>
      <c r="T20" s="41"/>
      <c r="U20" s="45" t="s">
        <v>39</v>
      </c>
      <c r="V20" s="40"/>
      <c r="W20" s="40"/>
      <c r="X20" s="43"/>
      <c r="Z20" s="2"/>
      <c r="AH20" s="2"/>
      <c r="AP20" s="2"/>
    </row>
    <row r="21" spans="1:42" ht="15" customHeight="1" x14ac:dyDescent="0.3">
      <c r="A21" s="39"/>
      <c r="B21" s="2"/>
      <c r="C21" s="7" t="s">
        <v>9</v>
      </c>
      <c r="D21" s="6"/>
      <c r="E21" s="6"/>
      <c r="F21" s="6"/>
      <c r="G21" s="6"/>
      <c r="H21" s="6"/>
      <c r="I21" s="6"/>
      <c r="J21" s="5"/>
      <c r="K21" s="7" t="s">
        <v>10</v>
      </c>
      <c r="L21" s="6"/>
      <c r="M21" s="6"/>
      <c r="N21" s="6"/>
      <c r="O21" s="6"/>
      <c r="P21" s="6"/>
      <c r="Q21" s="6"/>
      <c r="R21" s="2"/>
      <c r="S21" s="9"/>
      <c r="T21" s="41"/>
      <c r="U21" s="45" t="s">
        <v>30</v>
      </c>
      <c r="V21" s="3"/>
      <c r="W21" s="3"/>
      <c r="X21" s="46"/>
      <c r="Y21" s="3"/>
      <c r="Z21" s="2"/>
      <c r="AA21" s="3"/>
      <c r="AB21" s="3"/>
      <c r="AC21" s="3"/>
      <c r="AD21" s="3"/>
      <c r="AE21" s="3"/>
      <c r="AF21" s="3"/>
      <c r="AG21" s="3"/>
      <c r="AH21" s="2"/>
      <c r="AI21" s="3"/>
      <c r="AJ21" s="3"/>
      <c r="AK21" s="3"/>
      <c r="AL21" s="3"/>
      <c r="AM21" s="3"/>
      <c r="AN21" s="3"/>
      <c r="AO21" s="3"/>
      <c r="AP21" s="2"/>
    </row>
    <row r="22" spans="1:42" ht="15" customHeight="1" x14ac:dyDescent="0.3">
      <c r="A22" s="39"/>
      <c r="B22" s="2"/>
      <c r="C22" s="13" t="s">
        <v>1</v>
      </c>
      <c r="D22" s="13" t="s">
        <v>2</v>
      </c>
      <c r="E22" s="13" t="s">
        <v>3</v>
      </c>
      <c r="F22" s="13" t="s">
        <v>2</v>
      </c>
      <c r="G22" s="13" t="s">
        <v>4</v>
      </c>
      <c r="H22" s="13" t="s">
        <v>0</v>
      </c>
      <c r="I22" s="13" t="s">
        <v>0</v>
      </c>
      <c r="J22" s="3"/>
      <c r="K22" s="13" t="s">
        <v>1</v>
      </c>
      <c r="L22" s="13" t="s">
        <v>2</v>
      </c>
      <c r="M22" s="13" t="s">
        <v>3</v>
      </c>
      <c r="N22" s="13" t="s">
        <v>2</v>
      </c>
      <c r="O22" s="13" t="s">
        <v>4</v>
      </c>
      <c r="P22" s="13" t="s">
        <v>0</v>
      </c>
      <c r="Q22" s="13" t="s">
        <v>0</v>
      </c>
      <c r="R22" s="2"/>
      <c r="S22" s="8"/>
      <c r="T22" s="41"/>
      <c r="U22" s="20" t="s">
        <v>17</v>
      </c>
      <c r="V22" s="40"/>
      <c r="W22" s="40"/>
      <c r="X22" s="43"/>
      <c r="Z22" s="2"/>
      <c r="AH22" s="2"/>
      <c r="AP22" s="2"/>
    </row>
    <row r="23" spans="1:42" ht="15" customHeight="1" x14ac:dyDescent="0.3">
      <c r="A23" s="39"/>
      <c r="B23" s="2"/>
      <c r="C23" s="5" t="str">
        <f>IF(DAY(MaySun1)=1,"",IF(AND(YEAR(MaySun1+1)=CalendarYear,MONTH(MaySun1+1)=5),MaySun1+1,""))</f>
        <v/>
      </c>
      <c r="D23" s="5">
        <f>IF(DAY(MaySun1)=1,"",IF(AND(YEAR(MaySun1+2)=CalendarYear,MONTH(MaySun1+2)=5),MaySun1+2,""))</f>
        <v>43221</v>
      </c>
      <c r="E23" s="5">
        <f>IF(DAY(MaySun1)=1,"",IF(AND(YEAR(MaySun1+3)=CalendarYear,MONTH(MaySun1+3)=5),MaySun1+3,""))</f>
        <v>43222</v>
      </c>
      <c r="F23" s="5">
        <f>IF(DAY(MaySun1)=1,"",IF(AND(YEAR(MaySun1+4)=CalendarYear,MONTH(MaySun1+4)=5),MaySun1+4,""))</f>
        <v>43223</v>
      </c>
      <c r="G23" s="5">
        <f>IF(DAY(MaySun1)=1,"",IF(AND(YEAR(MaySun1+5)=CalendarYear,MONTH(MaySun1+5)=5),MaySun1+5,""))</f>
        <v>43224</v>
      </c>
      <c r="H23" s="5">
        <f>IF(DAY(MaySun1)=1,"",IF(AND(YEAR(MaySun1+6)=CalendarYear,MONTH(MaySun1+6)=5),MaySun1+6,""))</f>
        <v>43225</v>
      </c>
      <c r="I23" s="17">
        <f>IF(DAY(MaySun1)=1,IF(AND(YEAR(MaySun1)=CalendarYear,MONTH(MaySun1)=5),MaySun1,""),IF(AND(YEAR(MaySun1+7)=CalendarYear,MONTH(MaySun1+7)=5),MaySun1+7,""))</f>
        <v>43226</v>
      </c>
      <c r="J23" s="6"/>
      <c r="K23" s="5" t="str">
        <f>IF(DAY(JunSun1)=1,"",IF(AND(YEAR(JunSun1+1)=CalendarYear,MONTH(JunSun1+1)=6),JunSun1+1,""))</f>
        <v/>
      </c>
      <c r="L23" s="5" t="str">
        <f>IF(DAY(JunSun1)=1,"",IF(AND(YEAR(JunSun1+2)=CalendarYear,MONTH(JunSun1+2)=6),JunSun1+2,""))</f>
        <v/>
      </c>
      <c r="M23" s="5" t="str">
        <f>IF(DAY(JunSun1)=1,"",IF(AND(YEAR(JunSun1+3)=CalendarYear,MONTH(JunSun1+3)=6),JunSun1+3,""))</f>
        <v/>
      </c>
      <c r="N23" s="5" t="str">
        <f>IF(DAY(JunSun1)=1,"",IF(AND(YEAR(JunSun1+4)=CalendarYear,MONTH(JunSun1+4)=6),JunSun1+4,""))</f>
        <v/>
      </c>
      <c r="O23" s="5">
        <f>IF(DAY(JunSun1)=1,"",IF(AND(YEAR(JunSun1+5)=CalendarYear,MONTH(JunSun1+5)=6),JunSun1+5,""))</f>
        <v>43252</v>
      </c>
      <c r="P23" s="5">
        <f>IF(DAY(JunSun1)=1,"",IF(AND(YEAR(JunSun1+6)=CalendarYear,MONTH(JunSun1+6)=6),JunSun1+6,""))</f>
        <v>43253</v>
      </c>
      <c r="Q23" s="14">
        <f>IF(DAY(JunSun1)=1,IF(AND(YEAR(JunSun1)=CalendarYear,MONTH(JunSun1)=6),JunSun1,""),IF(AND(YEAR(JunSun1+7)=CalendarYear,MONTH(JunSun1+7)=6),JunSun1+7,""))</f>
        <v>43254</v>
      </c>
      <c r="R23" s="2"/>
      <c r="S23" s="8"/>
      <c r="T23" s="41"/>
      <c r="U23" s="21" t="s">
        <v>32</v>
      </c>
      <c r="V23" s="28" t="s">
        <v>41</v>
      </c>
      <c r="W23" s="29"/>
      <c r="X23" s="43"/>
      <c r="Z23" s="2"/>
      <c r="AH23" s="2"/>
      <c r="AP23" s="2"/>
    </row>
    <row r="24" spans="1:42" ht="15" customHeight="1" x14ac:dyDescent="0.3">
      <c r="A24" s="39"/>
      <c r="B24" s="2"/>
      <c r="C24" s="5">
        <f>IF(DAY(MaySun1)=1,IF(AND(YEAR(MaySun1+1)=CalendarYear,MONTH(MaySun1+1)=5),MaySun1+1,""),IF(AND(YEAR(MaySun1+8)=CalendarYear,MONTH(MaySun1+8)=5),MaySun1+8,""))</f>
        <v>43227</v>
      </c>
      <c r="D24" s="5">
        <f>IF(DAY(MaySun1)=1,IF(AND(YEAR(MaySun1+2)=CalendarYear,MONTH(MaySun1+2)=5),MaySun1+2,""),IF(AND(YEAR(MaySun1+9)=CalendarYear,MONTH(MaySun1+9)=5),MaySun1+9,""))</f>
        <v>43228</v>
      </c>
      <c r="E24" s="5">
        <f>IF(DAY(MaySun1)=1,IF(AND(YEAR(MaySun1+3)=CalendarYear,MONTH(MaySun1+3)=5),MaySun1+3,""),IF(AND(YEAR(MaySun1+10)=CalendarYear,MONTH(MaySun1+10)=5),MaySun1+10,""))</f>
        <v>43229</v>
      </c>
      <c r="F24" s="5">
        <f>IF(DAY(MaySun1)=1,IF(AND(YEAR(MaySun1+4)=CalendarYear,MONTH(MaySun1+4)=5),MaySun1+4,""),IF(AND(YEAR(MaySun1+11)=CalendarYear,MONTH(MaySun1+11)=5),MaySun1+11,""))</f>
        <v>43230</v>
      </c>
      <c r="G24" s="5">
        <f>IF(DAY(MaySun1)=1,IF(AND(YEAR(MaySun1+5)=CalendarYear,MONTH(MaySun1+5)=5),MaySun1+5,""),IF(AND(YEAR(MaySun1+12)=CalendarYear,MONTH(MaySun1+12)=5),MaySun1+12,""))</f>
        <v>43231</v>
      </c>
      <c r="H24" s="5">
        <f>IF(DAY(MaySun1)=1,IF(AND(YEAR(MaySun1+6)=CalendarYear,MONTH(MaySun1+6)=5),MaySun1+6,""),IF(AND(YEAR(MaySun1+13)=CalendarYear,MONTH(MaySun1+13)=5),MaySun1+13,""))</f>
        <v>43232</v>
      </c>
      <c r="I24" s="17">
        <f>IF(DAY(MaySun1)=1,IF(AND(YEAR(MaySun1+7)=CalendarYear,MONTH(MaySun1+7)=5),MaySun1+7,""),IF(AND(YEAR(MaySun1+14)=CalendarYear,MONTH(MaySun1+14)=5),MaySun1+14,""))</f>
        <v>43233</v>
      </c>
      <c r="J24" s="4"/>
      <c r="K24" s="5">
        <f>IF(DAY(JunSun1)=1,IF(AND(YEAR(JunSun1+1)=CalendarYear,MONTH(JunSun1+1)=6),JunSun1+1,""),IF(AND(YEAR(JunSun1+8)=CalendarYear,MONTH(JunSun1+8)=6),JunSun1+8,""))</f>
        <v>43255</v>
      </c>
      <c r="L24" s="5">
        <f>IF(DAY(JunSun1)=1,IF(AND(YEAR(JunSun1+2)=CalendarYear,MONTH(JunSun1+2)=6),JunSun1+2,""),IF(AND(YEAR(JunSun1+9)=CalendarYear,MONTH(JunSun1+9)=6),JunSun1+9,""))</f>
        <v>43256</v>
      </c>
      <c r="M24" s="5">
        <f>IF(DAY(JunSun1)=1,IF(AND(YEAR(JunSun1+3)=CalendarYear,MONTH(JunSun1+3)=6),JunSun1+3,""),IF(AND(YEAR(JunSun1+10)=CalendarYear,MONTH(JunSun1+10)=6),JunSun1+10,""))</f>
        <v>43257</v>
      </c>
      <c r="N24" s="5">
        <f>IF(DAY(JunSun1)=1,IF(AND(YEAR(JunSun1+4)=CalendarYear,MONTH(JunSun1+4)=6),JunSun1+4,""),IF(AND(YEAR(JunSun1+11)=CalendarYear,MONTH(JunSun1+11)=6),JunSun1+11,""))</f>
        <v>43258</v>
      </c>
      <c r="O24" s="5">
        <f>IF(DAY(JunSun1)=1,IF(AND(YEAR(JunSun1+5)=CalendarYear,MONTH(JunSun1+5)=6),JunSun1+5,""),IF(AND(YEAR(JunSun1+12)=CalendarYear,MONTH(JunSun1+12)=6),JunSun1+12,""))</f>
        <v>43259</v>
      </c>
      <c r="P24" s="5">
        <f>IF(DAY(JunSun1)=1,IF(AND(YEAR(JunSun1+6)=CalendarYear,MONTH(JunSun1+6)=6),JunSun1+6,""),IF(AND(YEAR(JunSun1+13)=CalendarYear,MONTH(JunSun1+13)=6),JunSun1+13,""))</f>
        <v>43260</v>
      </c>
      <c r="Q24" s="5">
        <f>IF(DAY(JunSun1)=1,IF(AND(YEAR(JunSun1+7)=CalendarYear,MONTH(JunSun1+7)=6),JunSun1+7,""),IF(AND(YEAR(JunSun1+14)=CalendarYear,MONTH(JunSun1+14)=6),JunSun1+14,""))</f>
        <v>43261</v>
      </c>
      <c r="R24" s="2"/>
      <c r="S24" s="8"/>
      <c r="T24" s="41"/>
      <c r="U24" s="45" t="s">
        <v>31</v>
      </c>
      <c r="V24" s="45"/>
      <c r="W24" s="40"/>
      <c r="X24" s="43"/>
      <c r="Z24" s="2"/>
      <c r="AH24" s="2"/>
      <c r="AP24" s="2"/>
    </row>
    <row r="25" spans="1:42" ht="15" customHeight="1" x14ac:dyDescent="0.2">
      <c r="A25" s="39"/>
      <c r="B25" s="2"/>
      <c r="C25" s="5">
        <f>IF(DAY(MaySun1)=1,IF(AND(YEAR(MaySun1+8)=CalendarYear,MONTH(MaySun1+8)=5),MaySun1+8,""),IF(AND(YEAR(MaySun1+15)=CalendarYear,MONTH(MaySun1+15)=5),MaySun1+15,""))</f>
        <v>43234</v>
      </c>
      <c r="D25" s="5">
        <f>IF(DAY(MaySun1)=1,IF(AND(YEAR(MaySun1+9)=CalendarYear,MONTH(MaySun1+9)=5),MaySun1+9,""),IF(AND(YEAR(MaySun1+16)=CalendarYear,MONTH(MaySun1+16)=5),MaySun1+16,""))</f>
        <v>43235</v>
      </c>
      <c r="E25" s="5">
        <f>IF(DAY(MaySun1)=1,IF(AND(YEAR(MaySun1+10)=CalendarYear,MONTH(MaySun1+10)=5),MaySun1+10,""),IF(AND(YEAR(MaySun1+17)=CalendarYear,MONTH(MaySun1+17)=5),MaySun1+17,""))</f>
        <v>43236</v>
      </c>
      <c r="F25" s="5">
        <f>IF(DAY(MaySun1)=1,IF(AND(YEAR(MaySun1+11)=CalendarYear,MONTH(MaySun1+11)=5),MaySun1+11,""),IF(AND(YEAR(MaySun1+18)=CalendarYear,MONTH(MaySun1+18)=5),MaySun1+18,""))</f>
        <v>43237</v>
      </c>
      <c r="G25" s="5">
        <f>IF(DAY(MaySun1)=1,IF(AND(YEAR(MaySun1+12)=CalendarYear,MONTH(MaySun1+12)=5),MaySun1+12,""),IF(AND(YEAR(MaySun1+19)=CalendarYear,MONTH(MaySun1+19)=5),MaySun1+19,""))</f>
        <v>43238</v>
      </c>
      <c r="H25" s="18">
        <f>IF(DAY(MaySun1)=1,IF(AND(YEAR(MaySun1+13)=CalendarYear,MONTH(MaySun1+13)=5),MaySun1+13,""),IF(AND(YEAR(MaySun1+20)=CalendarYear,MONTH(MaySun1+20)=5),MaySun1+20,""))</f>
        <v>43239</v>
      </c>
      <c r="I25" s="18">
        <f>IF(DAY(MaySun1)=1,IF(AND(YEAR(MaySun1+14)=CalendarYear,MONTH(MaySun1+14)=5),MaySun1+14,""),IF(AND(YEAR(MaySun1+21)=CalendarYear,MONTH(MaySun1+21)=5),MaySun1+21,""))</f>
        <v>43240</v>
      </c>
      <c r="J25" s="5"/>
      <c r="K25" s="5">
        <f>IF(DAY(JunSun1)=1,IF(AND(YEAR(JunSun1+8)=CalendarYear,MONTH(JunSun1+8)=6),JunSun1+8,""),IF(AND(YEAR(JunSun1+15)=CalendarYear,MONTH(JunSun1+15)=6),JunSun1+15,""))</f>
        <v>43262</v>
      </c>
      <c r="L25" s="5">
        <f>IF(DAY(JunSun1)=1,IF(AND(YEAR(JunSun1+9)=CalendarYear,MONTH(JunSun1+9)=6),JunSun1+9,""),IF(AND(YEAR(JunSun1+16)=CalendarYear,MONTH(JunSun1+16)=6),JunSun1+16,""))</f>
        <v>43263</v>
      </c>
      <c r="M25" s="5">
        <f>IF(DAY(JunSun1)=1,IF(AND(YEAR(JunSun1+10)=CalendarYear,MONTH(JunSun1+10)=6),JunSun1+10,""),IF(AND(YEAR(JunSun1+17)=CalendarYear,MONTH(JunSun1+17)=6),JunSun1+17,""))</f>
        <v>43264</v>
      </c>
      <c r="N25" s="5">
        <f>IF(DAY(JunSun1)=1,IF(AND(YEAR(JunSun1+11)=CalendarYear,MONTH(JunSun1+11)=6),JunSun1+11,""),IF(AND(YEAR(JunSun1+18)=CalendarYear,MONTH(JunSun1+18)=6),JunSun1+18,""))</f>
        <v>43265</v>
      </c>
      <c r="O25" s="5">
        <f>IF(DAY(JunSun1)=1,IF(AND(YEAR(JunSun1+12)=CalendarYear,MONTH(JunSun1+12)=6),JunSun1+12,""),IF(AND(YEAR(JunSun1+19)=CalendarYear,MONTH(JunSun1+19)=6),JunSun1+19,""))</f>
        <v>43266</v>
      </c>
      <c r="P25" s="19">
        <f>IF(DAY(JunSun1)=1,IF(AND(YEAR(JunSun1+13)=CalendarYear,MONTH(JunSun1+13)=6),JunSun1+13,""),IF(AND(YEAR(JunSun1+20)=CalendarYear,MONTH(JunSun1+20)=6),JunSun1+20,""))</f>
        <v>43267</v>
      </c>
      <c r="Q25" s="19">
        <f>IF(DAY(JunSun1)=1,IF(AND(YEAR(JunSun1+14)=CalendarYear,MONTH(JunSun1+14)=6),JunSun1+14,""),IF(AND(YEAR(JunSun1+21)=CalendarYear,MONTH(JunSun1+21)=6),JunSun1+21,""))</f>
        <v>43268</v>
      </c>
      <c r="R25" s="2"/>
      <c r="S25" s="8"/>
      <c r="T25" s="41"/>
      <c r="U25" s="40"/>
      <c r="V25" s="40"/>
      <c r="W25" s="40"/>
      <c r="X25" s="43"/>
      <c r="Z25" s="2"/>
      <c r="AH25" s="2"/>
      <c r="AP25" s="2"/>
    </row>
    <row r="26" spans="1:42" ht="15" customHeight="1" x14ac:dyDescent="0.3">
      <c r="A26" s="39"/>
      <c r="B26" s="2"/>
      <c r="C26" s="23">
        <f>IF(DAY(MaySun1)=1,IF(AND(YEAR(MaySun1+15)=CalendarYear,MONTH(MaySun1+15)=5),MaySun1+15,""),IF(AND(YEAR(MaySun1+22)=CalendarYear,MONTH(MaySun1+22)=5),MaySun1+22,""))</f>
        <v>43241</v>
      </c>
      <c r="D26" s="24">
        <f>IF(DAY(MaySun1)=1,IF(AND(YEAR(MaySun1+16)=CalendarYear,MONTH(MaySun1+16)=5),MaySun1+16,""),IF(AND(YEAR(MaySun1+23)=CalendarYear,MONTH(MaySun1+23)=5),MaySun1+23,""))</f>
        <v>43242</v>
      </c>
      <c r="E26" s="25">
        <f>IF(DAY(MaySun1)=1,IF(AND(YEAR(MaySun1+17)=CalendarYear,MONTH(MaySun1+17)=5),MaySun1+17,""),IF(AND(YEAR(MaySun1+24)=CalendarYear,MONTH(MaySun1+24)=5),MaySun1+24,""))</f>
        <v>43243</v>
      </c>
      <c r="F26" s="24">
        <f>IF(DAY(MaySun1)=1,IF(AND(YEAR(MaySun1+18)=CalendarYear,MONTH(MaySun1+18)=5),MaySun1+18,""),IF(AND(YEAR(MaySun1+25)=CalendarYear,MONTH(MaySun1+25)=5),MaySun1+25,""))</f>
        <v>43244</v>
      </c>
      <c r="G26" s="26">
        <f>IF(DAY(MaySun1)=1,IF(AND(YEAR(MaySun1+19)=CalendarYear,MONTH(MaySun1+19)=5),MaySun1+19,""),IF(AND(YEAR(MaySun1+26)=CalendarYear,MONTH(MaySun1+26)=5),MaySun1+26,""))</f>
        <v>43245</v>
      </c>
      <c r="H26" s="26">
        <f>IF(DAY(MaySun1)=1,IF(AND(YEAR(MaySun1+20)=CalendarYear,MONTH(MaySun1+20)=5),MaySun1+20,""),IF(AND(YEAR(MaySun1+27)=CalendarYear,MONTH(MaySun1+27)=5),MaySun1+27,""))</f>
        <v>43246</v>
      </c>
      <c r="I26" s="27">
        <f>IF(DAY(MaySun1)=1,IF(AND(YEAR(MaySun1+21)=CalendarYear,MONTH(MaySun1+21)=5),MaySun1+21,""),IF(AND(YEAR(MaySun1+28)=CalendarYear,MONTH(MaySun1+28)=5),MaySun1+28,""))</f>
        <v>43247</v>
      </c>
      <c r="J26" s="5"/>
      <c r="K26" s="5">
        <f>IF(DAY(JunSun1)=1,IF(AND(YEAR(JunSun1+15)=CalendarYear,MONTH(JunSun1+15)=6),JunSun1+15,""),IF(AND(YEAR(JunSun1+22)=CalendarYear,MONTH(JunSun1+22)=6),JunSun1+22,""))</f>
        <v>43269</v>
      </c>
      <c r="L26" s="5">
        <f>IF(DAY(JunSun1)=1,IF(AND(YEAR(JunSun1+16)=CalendarYear,MONTH(JunSun1+16)=6),JunSun1+16,""),IF(AND(YEAR(JunSun1+23)=CalendarYear,MONTH(JunSun1+23)=6),JunSun1+23,""))</f>
        <v>43270</v>
      </c>
      <c r="M26" s="5">
        <f>IF(DAY(JunSun1)=1,IF(AND(YEAR(JunSun1+17)=CalendarYear,MONTH(JunSun1+17)=6),JunSun1+17,""),IF(AND(YEAR(JunSun1+24)=CalendarYear,MONTH(JunSun1+24)=6),JunSun1+24,""))</f>
        <v>43271</v>
      </c>
      <c r="N26" s="5">
        <f>IF(DAY(JunSun1)=1,IF(AND(YEAR(JunSun1+18)=CalendarYear,MONTH(JunSun1+18)=6),JunSun1+18,""),IF(AND(YEAR(JunSun1+25)=CalendarYear,MONTH(JunSun1+25)=6),JunSun1+25,""))</f>
        <v>43272</v>
      </c>
      <c r="O26" s="5">
        <f>IF(DAY(JunSun1)=1,IF(AND(YEAR(JunSun1+19)=CalendarYear,MONTH(JunSun1+19)=6),JunSun1+19,""),IF(AND(YEAR(JunSun1+26)=CalendarYear,MONTH(JunSun1+26)=6),JunSun1+26,""))</f>
        <v>43273</v>
      </c>
      <c r="P26" s="58">
        <f>IF(DAY(JunSun1)=1,IF(AND(YEAR(JunSun1+20)=CalendarYear,MONTH(JunSun1+20)=6),JunSun1+20,""),IF(AND(YEAR(JunSun1+27)=CalendarYear,MONTH(JunSun1+27)=6),JunSun1+27,""))</f>
        <v>43274</v>
      </c>
      <c r="Q26" s="59">
        <f>IF(DAY(JunSun1)=1,IF(AND(YEAR(JunSun1+21)=CalendarYear,MONTH(JunSun1+21)=6),JunSun1+21,""),IF(AND(YEAR(JunSun1+28)=CalendarYear,MONTH(JunSun1+28)=6),JunSun1+28,""))</f>
        <v>43275</v>
      </c>
      <c r="R26" s="2"/>
      <c r="S26" s="8"/>
      <c r="T26" s="41"/>
      <c r="U26" s="15" t="s">
        <v>10</v>
      </c>
      <c r="V26" s="40"/>
      <c r="W26" s="40"/>
      <c r="X26" s="43"/>
      <c r="Z26" s="2"/>
      <c r="AH26" s="2"/>
      <c r="AP26" s="2"/>
    </row>
    <row r="27" spans="1:42" ht="15" customHeight="1" x14ac:dyDescent="0.3">
      <c r="A27" s="39"/>
      <c r="B27" s="2"/>
      <c r="C27" s="5">
        <f>IF(DAY(MaySun1)=1,IF(AND(YEAR(MaySun1+22)=CalendarYear,MONTH(MaySun1+22)=5),MaySun1+22,""),IF(AND(YEAR(MaySun1+29)=CalendarYear,MONTH(MaySun1+29)=5),MaySun1+29,""))</f>
        <v>43248</v>
      </c>
      <c r="D27" s="5">
        <f>IF(DAY(MaySun1)=1,IF(AND(YEAR(MaySun1+23)=CalendarYear,MONTH(MaySun1+23)=5),MaySun1+23,""),IF(AND(YEAR(MaySun1+30)=CalendarYear,MONTH(MaySun1+30)=5),MaySun1+30,""))</f>
        <v>43249</v>
      </c>
      <c r="E27" s="5">
        <f>IF(DAY(MaySun1)=1,IF(AND(YEAR(MaySun1+24)=CalendarYear,MONTH(MaySun1+24)=5),MaySun1+24,""),IF(AND(YEAR(MaySun1+31)=CalendarYear,MONTH(MaySun1+31)=5),MaySun1+31,""))</f>
        <v>43250</v>
      </c>
      <c r="F27" s="5">
        <f>IF(DAY(MaySun1)=1,IF(AND(YEAR(MaySun1+25)=CalendarYear,MONTH(MaySun1+25)=5),MaySun1+25,""),IF(AND(YEAR(MaySun1+32)=CalendarYear,MONTH(MaySun1+32)=5),MaySun1+32,""))</f>
        <v>43251</v>
      </c>
      <c r="G27" s="5" t="str">
        <f>IF(DAY(MaySun1)=1,IF(AND(YEAR(MaySun1+26)=CalendarYear,MONTH(MaySun1+26)=5),MaySun1+26,""),IF(AND(YEAR(MaySun1+33)=CalendarYear,MONTH(MaySun1+33)=5),MaySun1+33,""))</f>
        <v/>
      </c>
      <c r="H27" s="5" t="str">
        <f>IF(DAY(MaySun1)=1,IF(AND(YEAR(MaySun1+27)=CalendarYear,MONTH(MaySun1+27)=5),MaySun1+27,""),IF(AND(YEAR(MaySun1+34)=CalendarYear,MONTH(MaySun1+34)=5),MaySun1+34,""))</f>
        <v/>
      </c>
      <c r="I27" s="5" t="str">
        <f>IF(DAY(MaySun1)=1,IF(AND(YEAR(MaySun1+28)=CalendarYear,MONTH(MaySun1+28)=5),MaySun1+28,""),IF(AND(YEAR(MaySun1+35)=CalendarYear,MONTH(MaySun1+35)=5),MaySun1+35,""))</f>
        <v/>
      </c>
      <c r="J27" s="5"/>
      <c r="K27" s="5">
        <f>IF(DAY(JunSun1)=1,IF(AND(YEAR(JunSun1+22)=CalendarYear,MONTH(JunSun1+22)=6),JunSun1+22,""),IF(AND(YEAR(JunSun1+29)=CalendarYear,MONTH(JunSun1+29)=6),JunSun1+29,""))</f>
        <v>43276</v>
      </c>
      <c r="L27" s="5">
        <f>IF(DAY(JunSun1)=1,IF(AND(YEAR(JunSun1+23)=CalendarYear,MONTH(JunSun1+23)=6),JunSun1+23,""),IF(AND(YEAR(JunSun1+30)=CalendarYear,MONTH(JunSun1+30)=6),JunSun1+30,""))</f>
        <v>43277</v>
      </c>
      <c r="M27" s="5">
        <f>IF(DAY(JunSun1)=1,IF(AND(YEAR(JunSun1+24)=CalendarYear,MONTH(JunSun1+24)=6),JunSun1+24,""),IF(AND(YEAR(JunSun1+31)=CalendarYear,MONTH(JunSun1+31)=6),JunSun1+31,""))</f>
        <v>43278</v>
      </c>
      <c r="N27" s="5">
        <f>IF(DAY(JunSun1)=1,IF(AND(YEAR(JunSun1+25)=CalendarYear,MONTH(JunSun1+25)=6),JunSun1+25,""),IF(AND(YEAR(JunSun1+32)=CalendarYear,MONTH(JunSun1+32)=6),JunSun1+32,""))</f>
        <v>43279</v>
      </c>
      <c r="O27" s="5">
        <f>IF(DAY(JunSun1)=1,IF(AND(YEAR(JunSun1+26)=CalendarYear,MONTH(JunSun1+26)=6),JunSun1+26,""),IF(AND(YEAR(JunSun1+33)=CalendarYear,MONTH(JunSun1+33)=6),JunSun1+33,""))</f>
        <v>43280</v>
      </c>
      <c r="P27" s="5">
        <f>IF(DAY(JunSun1)=1,IF(AND(YEAR(JunSun1+27)=CalendarYear,MONTH(JunSun1+27)=6),JunSun1+27,""),IF(AND(YEAR(JunSun1+34)=CalendarYear,MONTH(JunSun1+34)=6),JunSun1+34,""))</f>
        <v>43281</v>
      </c>
      <c r="Q27" s="5" t="str">
        <f>IF(DAY(JunSun1)=1,IF(AND(YEAR(JunSun1+28)=CalendarYear,MONTH(JunSun1+28)=6),JunSun1+28,""),IF(AND(YEAR(JunSun1+35)=CalendarYear,MONTH(JunSun1+35)=6),JunSun1+35,""))</f>
        <v/>
      </c>
      <c r="R27" s="2"/>
      <c r="S27" s="8"/>
      <c r="T27" s="41"/>
      <c r="U27" s="21" t="s">
        <v>51</v>
      </c>
      <c r="V27" s="40"/>
      <c r="W27" s="40"/>
      <c r="X27" s="43"/>
      <c r="Z27" s="2"/>
      <c r="AH27" s="2"/>
      <c r="AP27" s="2"/>
    </row>
    <row r="28" spans="1:42" ht="15" customHeight="1" x14ac:dyDescent="0.25">
      <c r="A28" s="39"/>
      <c r="B28" s="2"/>
      <c r="C28" s="5" t="str">
        <f>IF(DAY(MaySun1)=1,IF(AND(YEAR(MaySun1+29)=CalendarYear,MONTH(MaySun1+29)=5),MaySun1+29,""),IF(AND(YEAR(MaySun1+36)=CalendarYear,MONTH(MaySun1+36)=5),MaySun1+36,""))</f>
        <v/>
      </c>
      <c r="D28" s="5" t="str">
        <f>IF(DAY(MaySun1)=1,IF(AND(YEAR(MaySun1+30)=CalendarYear,MONTH(MaySun1+30)=5),MaySun1+30,""),IF(AND(YEAR(MaySun1+37)=CalendarYear,MONTH(MaySun1+37)=5),MaySun1+37,""))</f>
        <v/>
      </c>
      <c r="E28" s="5" t="str">
        <f>IF(DAY(MaySun1)=1,IF(AND(YEAR(MaySun1+31)=CalendarYear,MONTH(MaySun1+31)=5),MaySun1+31,""),IF(AND(YEAR(MaySun1+38)=CalendarYear,MONTH(MaySun1+38)=5),MaySun1+38,""))</f>
        <v/>
      </c>
      <c r="F28" s="5" t="str">
        <f>IF(DAY(MaySun1)=1,IF(AND(YEAR(MaySun1+32)=CalendarYear,MONTH(MaySun1+32)=5),MaySun1+32,""),IF(AND(YEAR(MaySun1+39)=CalendarYear,MONTH(MaySun1+39)=5),MaySun1+39,""))</f>
        <v/>
      </c>
      <c r="G28" s="5" t="str">
        <f>IF(DAY(MaySun1)=1,IF(AND(YEAR(MaySun1+33)=CalendarYear,MONTH(MaySun1+33)=5),MaySun1+33,""),IF(AND(YEAR(MaySun1+40)=CalendarYear,MONTH(MaySun1+40)=5),MaySun1+40,""))</f>
        <v/>
      </c>
      <c r="H28" s="5" t="str">
        <f>IF(DAY(MaySun1)=1,IF(AND(YEAR(MaySun1+34)=CalendarYear,MONTH(MaySun1+34)=5),MaySun1+34,""),IF(AND(YEAR(MaySun1+41)=CalendarYear,MONTH(MaySun1+41)=5),MaySun1+41,""))</f>
        <v/>
      </c>
      <c r="I28" s="5" t="str">
        <f>IF(DAY(MaySun1)=1,IF(AND(YEAR(MaySun1+35)=CalendarYear,MONTH(MaySun1+35)=5),MaySun1+35,""),IF(AND(YEAR(MaySun1+42)=CalendarYear,MONTH(MaySun1+42)=5),MaySun1+42,""))</f>
        <v/>
      </c>
      <c r="J28" s="5"/>
      <c r="K28" s="5" t="str">
        <f>IF(DAY(JunSun1)=1,IF(AND(YEAR(JunSun1+29)=CalendarYear,MONTH(JunSun1+29)=6),JunSun1+29,""),IF(AND(YEAR(JunSun1+36)=CalendarYear,MONTH(JunSun1+36)=6),JunSun1+36,""))</f>
        <v/>
      </c>
      <c r="L28" s="5" t="str">
        <f>IF(DAY(JunSun1)=1,IF(AND(YEAR(JunSun1+30)=CalendarYear,MONTH(JunSun1+30)=6),JunSun1+30,""),IF(AND(YEAR(JunSun1+37)=CalendarYear,MONTH(JunSun1+37)=6),JunSun1+37,""))</f>
        <v/>
      </c>
      <c r="M28" s="5" t="str">
        <f>IF(DAY(JunSun1)=1,IF(AND(YEAR(JunSun1+31)=CalendarYear,MONTH(JunSun1+31)=6),JunSun1+31,""),IF(AND(YEAR(JunSun1+38)=CalendarYear,MONTH(JunSun1+38)=6),JunSun1+38,""))</f>
        <v/>
      </c>
      <c r="N28" s="5" t="str">
        <f>IF(DAY(JunSun1)=1,IF(AND(YEAR(JunSun1+32)=CalendarYear,MONTH(JunSun1+32)=6),JunSun1+32,""),IF(AND(YEAR(JunSun1+39)=CalendarYear,MONTH(JunSun1+39)=6),JunSun1+39,""))</f>
        <v/>
      </c>
      <c r="O28" s="5" t="str">
        <f>IF(DAY(JunSun1)=1,IF(AND(YEAR(JunSun1+33)=CalendarYear,MONTH(JunSun1+33)=6),JunSun1+33,""),IF(AND(YEAR(JunSun1+40)=CalendarYear,MONTH(JunSun1+40)=6),JunSun1+40,""))</f>
        <v/>
      </c>
      <c r="P28" s="5" t="str">
        <f>IF(DAY(JunSun1)=1,IF(AND(YEAR(JunSun1+34)=CalendarYear,MONTH(JunSun1+34)=6),JunSun1+34,""),IF(AND(YEAR(JunSun1+41)=CalendarYear,MONTH(JunSun1+41)=6),JunSun1+41,""))</f>
        <v/>
      </c>
      <c r="Q28" s="5" t="str">
        <f>IF(DAY(JunSun1)=1,IF(AND(YEAR(JunSun1+35)=CalendarYear,MONTH(JunSun1+35)=6),JunSun1+35,""),IF(AND(YEAR(JunSun1+42)=CalendarYear,MONTH(JunSun1+42)=6),JunSun1+42,""))</f>
        <v/>
      </c>
      <c r="R28" s="2"/>
      <c r="S28" s="8"/>
      <c r="T28" s="41"/>
      <c r="U28" s="60" t="s">
        <v>19</v>
      </c>
      <c r="V28" s="40"/>
      <c r="W28" s="40"/>
      <c r="X28" s="43"/>
      <c r="Z28" s="2"/>
      <c r="AH28" s="2"/>
      <c r="AP28" s="2"/>
    </row>
    <row r="29" spans="1:42" ht="15" customHeight="1" x14ac:dyDescent="0.2">
      <c r="A29" s="39"/>
      <c r="B29" s="2"/>
      <c r="C29" s="40"/>
      <c r="D29" s="40"/>
      <c r="E29" s="40"/>
      <c r="F29" s="40"/>
      <c r="G29" s="40"/>
      <c r="H29" s="40"/>
      <c r="I29" s="40"/>
      <c r="J29" s="5"/>
      <c r="K29" s="40"/>
      <c r="L29" s="40"/>
      <c r="M29" s="40"/>
      <c r="N29" s="40"/>
      <c r="O29" s="40"/>
      <c r="P29" s="40"/>
      <c r="Q29" s="40"/>
      <c r="R29" s="2"/>
      <c r="S29" s="8"/>
      <c r="T29" s="41"/>
      <c r="U29" s="48"/>
      <c r="V29" s="40"/>
      <c r="W29" s="40"/>
      <c r="X29" s="43"/>
      <c r="Z29" s="2"/>
      <c r="AH29" s="2"/>
      <c r="AP29" s="2"/>
    </row>
    <row r="30" spans="1:42" ht="15" customHeight="1" x14ac:dyDescent="0.3">
      <c r="A30" s="39"/>
      <c r="B30" s="2"/>
      <c r="C30" s="7" t="s">
        <v>11</v>
      </c>
      <c r="D30" s="6"/>
      <c r="E30" s="6"/>
      <c r="F30" s="6"/>
      <c r="G30" s="6"/>
      <c r="H30" s="6"/>
      <c r="I30" s="6"/>
      <c r="J30" s="5"/>
      <c r="K30" s="7" t="s">
        <v>12</v>
      </c>
      <c r="L30" s="6"/>
      <c r="M30" s="6"/>
      <c r="N30" s="6"/>
      <c r="O30" s="6"/>
      <c r="P30" s="6"/>
      <c r="Q30" s="6"/>
      <c r="R30" s="40"/>
      <c r="S30" s="8"/>
      <c r="T30" s="41"/>
      <c r="U30" s="15" t="s">
        <v>11</v>
      </c>
      <c r="V30" s="2"/>
      <c r="W30" s="2"/>
      <c r="X30" s="44"/>
      <c r="Y30" s="2"/>
      <c r="Z30" s="2"/>
      <c r="AH30" s="2"/>
      <c r="AP30" s="2"/>
    </row>
    <row r="31" spans="1:42" ht="15" customHeight="1" x14ac:dyDescent="0.3">
      <c r="A31" s="39"/>
      <c r="B31" s="40"/>
      <c r="C31" s="13" t="s">
        <v>1</v>
      </c>
      <c r="D31" s="13" t="s">
        <v>2</v>
      </c>
      <c r="E31" s="13" t="s">
        <v>3</v>
      </c>
      <c r="F31" s="13" t="s">
        <v>2</v>
      </c>
      <c r="G31" s="13" t="s">
        <v>4</v>
      </c>
      <c r="H31" s="13" t="s">
        <v>0</v>
      </c>
      <c r="I31" s="13" t="s">
        <v>0</v>
      </c>
      <c r="J31" s="5"/>
      <c r="K31" s="13" t="s">
        <v>1</v>
      </c>
      <c r="L31" s="13" t="s">
        <v>2</v>
      </c>
      <c r="M31" s="13" t="s">
        <v>3</v>
      </c>
      <c r="N31" s="13" t="s">
        <v>2</v>
      </c>
      <c r="O31" s="13" t="s">
        <v>4</v>
      </c>
      <c r="P31" s="13" t="s">
        <v>0</v>
      </c>
      <c r="Q31" s="13" t="s">
        <v>0</v>
      </c>
      <c r="R31" s="40"/>
      <c r="S31" s="8"/>
      <c r="T31" s="41"/>
      <c r="U31" s="20" t="s">
        <v>42</v>
      </c>
      <c r="V31" s="40"/>
      <c r="W31" s="40"/>
      <c r="X31" s="43"/>
    </row>
    <row r="32" spans="1:42" ht="15" customHeight="1" x14ac:dyDescent="0.3">
      <c r="A32" s="39"/>
      <c r="B32" s="40"/>
      <c r="C32" s="5" t="str">
        <f>IF(DAY(JulSun1)=1,"",IF(AND(YEAR(JulSun1+1)=CalendarYear,MONTH(JulSun1+1)=7),JulSun1+1,""))</f>
        <v/>
      </c>
      <c r="D32" s="5" t="str">
        <f>IF(DAY(JulSun1)=1,"",IF(AND(YEAR(JulSun1+2)=CalendarYear,MONTH(JulSun1+2)=7),JulSun1+2,""))</f>
        <v/>
      </c>
      <c r="E32" s="5" t="str">
        <f>IF(DAY(JulSun1)=1,"",IF(AND(YEAR(JulSun1+3)=CalendarYear,MONTH(JulSun1+3)=7),JulSun1+3,""))</f>
        <v/>
      </c>
      <c r="F32" s="5" t="str">
        <f>IF(DAY(JulSun1)=1,"",IF(AND(YEAR(JulSun1+4)=CalendarYear,MONTH(JulSun1+4)=7),JulSun1+4,""))</f>
        <v/>
      </c>
      <c r="G32" s="5" t="str">
        <f>IF(DAY(JulSun1)=1,"",IF(AND(YEAR(JulSun1+5)=CalendarYear,MONTH(JulSun1+5)=7),JulSun1+5,""))</f>
        <v/>
      </c>
      <c r="H32" s="5" t="str">
        <f>IF(DAY(JulSun1)=1,"",IF(AND(YEAR(JulSun1+6)=CalendarYear,MONTH(JulSun1+6)=7),JulSun1+6,""))</f>
        <v/>
      </c>
      <c r="I32" s="5">
        <f>IF(DAY(JulSun1)=1,IF(AND(YEAR(JulSun1)=CalendarYear,MONTH(JulSun1)=7),JulSun1,""),IF(AND(YEAR(JulSun1+7)=CalendarYear,MONTH(JulSun1+7)=7),JulSun1+7,""))</f>
        <v>43282</v>
      </c>
      <c r="J32" s="2"/>
      <c r="K32" s="5" t="str">
        <f>IF(DAY(AugSun1)=1,"",IF(AND(YEAR(AugSun1+1)=CalendarYear,MONTH(AugSun1+1)=8),AugSun1+1,""))</f>
        <v/>
      </c>
      <c r="L32" s="5" t="str">
        <f>IF(DAY(AugSun1)=1,"",IF(AND(YEAR(AugSun1+2)=CalendarYear,MONTH(AugSun1+2)=8),AugSun1+2,""))</f>
        <v/>
      </c>
      <c r="M32" s="5">
        <f>IF(DAY(AugSun1)=1,"",IF(AND(YEAR(AugSun1+3)=CalendarYear,MONTH(AugSun1+3)=8),AugSun1+3,""))</f>
        <v>43313</v>
      </c>
      <c r="N32" s="5">
        <f>IF(DAY(AugSun1)=1,"",IF(AND(YEAR(AugSun1+4)=CalendarYear,MONTH(AugSun1+4)=8),AugSun1+4,""))</f>
        <v>43314</v>
      </c>
      <c r="O32" s="5">
        <f>IF(DAY(AugSun1)=1,"",IF(AND(YEAR(AugSun1+5)=CalendarYear,MONTH(AugSun1+5)=8),AugSun1+5,""))</f>
        <v>43315</v>
      </c>
      <c r="P32" s="18">
        <f>IF(DAY(AugSun1)=1,"",IF(AND(YEAR(AugSun1+6)=CalendarYear,MONTH(AugSun1+6)=8),AugSun1+6,""))</f>
        <v>43316</v>
      </c>
      <c r="Q32" s="18">
        <f>IF(DAY(AugSun1)=1,IF(AND(YEAR(AugSun1)=CalendarYear,MONTH(AugSun1)=8),AugSun1,""),IF(AND(YEAR(AugSun1+7)=CalendarYear,MONTH(AugSun1+7)=8),AugSun1+7,""))</f>
        <v>43317</v>
      </c>
      <c r="R32" s="40"/>
      <c r="S32" s="8"/>
      <c r="T32" s="41"/>
      <c r="U32" s="20" t="s">
        <v>33</v>
      </c>
      <c r="V32" s="40"/>
      <c r="W32" s="40"/>
      <c r="X32" s="43"/>
    </row>
    <row r="33" spans="1:24" ht="15" customHeight="1" x14ac:dyDescent="0.25">
      <c r="A33" s="39"/>
      <c r="B33" s="40"/>
      <c r="C33" s="5">
        <f>IF(DAY(JulSun1)=1,IF(AND(YEAR(JulSun1+1)=CalendarYear,MONTH(JulSun1+1)=7),JulSun1+1,""),IF(AND(YEAR(JulSun1+8)=CalendarYear,MONTH(JulSun1+8)=7),JulSun1+8,""))</f>
        <v>43283</v>
      </c>
      <c r="D33" s="5">
        <f>IF(DAY(JulSun1)=1,IF(AND(YEAR(JulSun1+2)=CalendarYear,MONTH(JulSun1+2)=7),JulSun1+2,""),IF(AND(YEAR(JulSun1+9)=CalendarYear,MONTH(JulSun1+9)=7),JulSun1+9,""))</f>
        <v>43284</v>
      </c>
      <c r="E33" s="5">
        <f>IF(DAY(JulSun1)=1,IF(AND(YEAR(JulSun1+3)=CalendarYear,MONTH(JulSun1+3)=7),JulSun1+3,""),IF(AND(YEAR(JulSun1+10)=CalendarYear,MONTH(JulSun1+10)=7),JulSun1+10,""))</f>
        <v>43285</v>
      </c>
      <c r="F33" s="14">
        <f>IF(DAY(JulSun1)=1,IF(AND(YEAR(JulSun1+4)=CalendarYear,MONTH(JulSun1+4)=7),JulSun1+4,""),IF(AND(YEAR(JulSun1+11)=CalendarYear,MONTH(JulSun1+11)=7),JulSun1+11,""))</f>
        <v>43286</v>
      </c>
      <c r="G33" s="18">
        <f>IF(DAY(JulSun1)=1,IF(AND(YEAR(JulSun1+5)=CalendarYear,MONTH(JulSun1+5)=7),JulSun1+5,""),IF(AND(YEAR(JulSun1+12)=CalendarYear,MONTH(JulSun1+12)=7),JulSun1+12,""))</f>
        <v>43287</v>
      </c>
      <c r="H33" s="18">
        <f>IF(DAY(JulSun1)=1,IF(AND(YEAR(JulSun1+6)=CalendarYear,MONTH(JulSun1+6)=7),JulSun1+6,""),IF(AND(YEAR(JulSun1+13)=CalendarYear,MONTH(JulSun1+13)=7),JulSun1+13,""))</f>
        <v>43288</v>
      </c>
      <c r="I33" s="18">
        <f>IF(DAY(JulSun1)=1,IF(AND(YEAR(JulSun1+7)=CalendarYear,MONTH(JulSun1+7)=7),JulSun1+7,""),IF(AND(YEAR(JulSun1+14)=CalendarYear,MONTH(JulSun1+14)=7),JulSun1+14,""))</f>
        <v>43289</v>
      </c>
      <c r="J33" s="40"/>
      <c r="K33" s="18">
        <f>IF(DAY(AugSun1)=1,IF(AND(YEAR(AugSun1+1)=CalendarYear,MONTH(AugSun1+1)=8),AugSun1+1,""),IF(AND(YEAR(AugSun1+8)=CalendarYear,MONTH(AugSun1+8)=8),AugSun1+8,""))</f>
        <v>43318</v>
      </c>
      <c r="L33" s="18">
        <f>IF(DAY(AugSun1)=1,IF(AND(YEAR(AugSun1+2)=CalendarYear,MONTH(AugSun1+2)=8),AugSun1+2,""),IF(AND(YEAR(AugSun1+9)=CalendarYear,MONTH(AugSun1+9)=8),AugSun1+9,""))</f>
        <v>43319</v>
      </c>
      <c r="M33" s="18">
        <f>IF(DAY(AugSun1)=1,IF(AND(YEAR(AugSun1+3)=CalendarYear,MONTH(AugSun1+3)=8),AugSun1+3,""),IF(AND(YEAR(AugSun1+10)=CalendarYear,MONTH(AugSun1+10)=8),AugSun1+10,""))</f>
        <v>43320</v>
      </c>
      <c r="N33" s="18">
        <f>IF(DAY(AugSun1)=1,IF(AND(YEAR(AugSun1+4)=CalendarYear,MONTH(AugSun1+4)=8),AugSun1+4,""),IF(AND(YEAR(AugSun1+11)=CalendarYear,MONTH(AugSun1+11)=8),AugSun1+11,""))</f>
        <v>43321</v>
      </c>
      <c r="O33" s="18">
        <f>IF(DAY(AugSun1)=1,IF(AND(YEAR(AugSun1+5)=CalendarYear,MONTH(AugSun1+5)=8),AugSun1+5,""),IF(AND(YEAR(AugSun1+12)=CalendarYear,MONTH(AugSun1+12)=8),AugSun1+12,""))</f>
        <v>43322</v>
      </c>
      <c r="P33" s="18">
        <f>IF(DAY(AugSun1)=1,IF(AND(YEAR(AugSun1+6)=CalendarYear,MONTH(AugSun1+6)=8),AugSun1+6,""),IF(AND(YEAR(AugSun1+13)=CalendarYear,MONTH(AugSun1+13)=8),AugSun1+13,""))</f>
        <v>43323</v>
      </c>
      <c r="Q33" s="5">
        <f>IF(DAY(AugSun1)=1,IF(AND(YEAR(AugSun1+7)=CalendarYear,MONTH(AugSun1+7)=8),AugSun1+7,""),IF(AND(YEAR(AugSun1+14)=CalendarYear,MONTH(AugSun1+14)=8),AugSun1+14,""))</f>
        <v>43324</v>
      </c>
      <c r="R33" s="40"/>
      <c r="S33" s="8"/>
      <c r="T33" s="41"/>
      <c r="U33" s="47" t="s">
        <v>20</v>
      </c>
      <c r="V33" s="40"/>
      <c r="W33" s="40"/>
      <c r="X33" s="43"/>
    </row>
    <row r="34" spans="1:24" ht="15" customHeight="1" x14ac:dyDescent="0.25">
      <c r="A34" s="39"/>
      <c r="B34" s="40"/>
      <c r="C34" s="18">
        <f>IF(DAY(JulSun1)=1,IF(AND(YEAR(JulSun1+8)=CalendarYear,MONTH(JulSun1+8)=7),JulSun1+8,""),IF(AND(YEAR(JulSun1+15)=CalendarYear,MONTH(JulSun1+15)=7),JulSun1+15,""))</f>
        <v>43290</v>
      </c>
      <c r="D34" s="18">
        <f>IF(DAY(JulSun1)=1,IF(AND(YEAR(JulSun1+9)=CalendarYear,MONTH(JulSun1+9)=7),JulSun1+9,""),IF(AND(YEAR(JulSun1+16)=CalendarYear,MONTH(JulSun1+16)=7),JulSun1+16,""))</f>
        <v>43291</v>
      </c>
      <c r="E34" s="18">
        <f>IF(DAY(JulSun1)=1,IF(AND(YEAR(JulSun1+10)=CalendarYear,MONTH(JulSun1+10)=7),JulSun1+10,""),IF(AND(YEAR(JulSun1+17)=CalendarYear,MONTH(JulSun1+17)=7),JulSun1+17,""))</f>
        <v>43292</v>
      </c>
      <c r="F34" s="18">
        <f>IF(DAY(JulSun1)=1,IF(AND(YEAR(JulSun1+11)=CalendarYear,MONTH(JulSun1+11)=7),JulSun1+11,""),IF(AND(YEAR(JulSun1+18)=CalendarYear,MONTH(JulSun1+18)=7),JulSun1+18,""))</f>
        <v>43293</v>
      </c>
      <c r="G34" s="18">
        <f>IF(DAY(JulSun1)=1,IF(AND(YEAR(JulSun1+12)=CalendarYear,MONTH(JulSun1+12)=7),JulSun1+12,""),IF(AND(YEAR(JulSun1+19)=CalendarYear,MONTH(JulSun1+19)=7),JulSun1+19,""))</f>
        <v>43294</v>
      </c>
      <c r="H34" s="18">
        <f>IF(DAY(JulSun1)=1,IF(AND(YEAR(JulSun1+13)=CalendarYear,MONTH(JulSun1+13)=7),JulSun1+13,""),IF(AND(YEAR(JulSun1+20)=CalendarYear,MONTH(JulSun1+20)=7),JulSun1+20,""))</f>
        <v>43295</v>
      </c>
      <c r="I34" s="18">
        <f>IF(DAY(JulSun1)=1,IF(AND(YEAR(JulSun1+14)=CalendarYear,MONTH(JulSun1+14)=7),JulSun1+14,""),IF(AND(YEAR(JulSun1+21)=CalendarYear,MONTH(JulSun1+21)=7),JulSun1+21,""))</f>
        <v>43296</v>
      </c>
      <c r="J34" s="40"/>
      <c r="K34" s="5">
        <f>IF(DAY(AugSun1)=1,IF(AND(YEAR(AugSun1+8)=CalendarYear,MONTH(AugSun1+8)=8),AugSun1+8,""),IF(AND(YEAR(AugSun1+15)=CalendarYear,MONTH(AugSun1+15)=8),AugSun1+15,""))</f>
        <v>43325</v>
      </c>
      <c r="L34" s="5">
        <f>IF(DAY(AugSun1)=1,IF(AND(YEAR(AugSun1+9)=CalendarYear,MONTH(AugSun1+9)=8),AugSun1+9,""),IF(AND(YEAR(AugSun1+16)=CalendarYear,MONTH(AugSun1+16)=8),AugSun1+16,""))</f>
        <v>43326</v>
      </c>
      <c r="M34" s="16">
        <f>IF(DAY(AugSun1)=1,IF(AND(YEAR(AugSun1+10)=CalendarYear,MONTH(AugSun1+10)=8),AugSun1+10,""),IF(AND(YEAR(AugSun1+17)=CalendarYear,MONTH(AugSun1+17)=8),AugSun1+17,""))</f>
        <v>43327</v>
      </c>
      <c r="N34" s="16">
        <f>IF(DAY(AugSun1)=1,IF(AND(YEAR(AugSun1+11)=CalendarYear,MONTH(AugSun1+11)=8),AugSun1+11,""),IF(AND(YEAR(AugSun1+18)=CalendarYear,MONTH(AugSun1+18)=8),AugSun1+18,""))</f>
        <v>43328</v>
      </c>
      <c r="O34" s="19">
        <f>IF(DAY(AugSun1)=1,IF(AND(YEAR(AugSun1+12)=CalendarYear,MONTH(AugSun1+12)=8),AugSun1+12,""),IF(AND(YEAR(AugSun1+19)=CalendarYear,MONTH(AugSun1+19)=8),AugSun1+19,""))</f>
        <v>43329</v>
      </c>
      <c r="P34" s="19">
        <f>IF(DAY(AugSun1)=1,IF(AND(YEAR(AugSun1+13)=CalendarYear,MONTH(AugSun1+13)=8),AugSun1+13,""),IF(AND(YEAR(AugSun1+20)=CalendarYear,MONTH(AugSun1+20)=8),AugSun1+20,""))</f>
        <v>43330</v>
      </c>
      <c r="Q34" s="19">
        <f>IF(DAY(AugSun1)=1,IF(AND(YEAR(AugSun1+14)=CalendarYear,MONTH(AugSun1+14)=8),AugSun1+14,""),IF(AND(YEAR(AugSun1+21)=CalendarYear,MONTH(AugSun1+21)=8),AugSun1+21,""))</f>
        <v>43331</v>
      </c>
      <c r="R34" s="40"/>
      <c r="S34" s="8"/>
      <c r="T34" s="41"/>
      <c r="U34" s="49"/>
      <c r="V34" s="40"/>
      <c r="W34" s="40"/>
      <c r="X34" s="43"/>
    </row>
    <row r="35" spans="1:24" ht="15" customHeight="1" x14ac:dyDescent="0.3">
      <c r="A35" s="39"/>
      <c r="B35" s="40"/>
      <c r="C35" s="5">
        <f>IF(DAY(JulSun1)=1,IF(AND(YEAR(JulSun1+15)=CalendarYear,MONTH(JulSun1+15)=7),JulSun1+15,""),IF(AND(YEAR(JulSun1+22)=CalendarYear,MONTH(JulSun1+22)=7),JulSun1+22,""))</f>
        <v>43297</v>
      </c>
      <c r="D35" s="5">
        <f>IF(DAY(JulSun1)=1,IF(AND(YEAR(JulSun1+16)=CalendarYear,MONTH(JulSun1+16)=7),JulSun1+16,""),IF(AND(YEAR(JulSun1+23)=CalendarYear,MONTH(JulSun1+23)=7),JulSun1+23,""))</f>
        <v>43298</v>
      </c>
      <c r="E35" s="5">
        <f>IF(DAY(JulSun1)=1,IF(AND(YEAR(JulSun1+17)=CalendarYear,MONTH(JulSun1+17)=7),JulSun1+17,""),IF(AND(YEAR(JulSun1+24)=CalendarYear,MONTH(JulSun1+24)=7),JulSun1+24,""))</f>
        <v>43299</v>
      </c>
      <c r="F35" s="5">
        <f>IF(DAY(JulSun1)=1,IF(AND(YEAR(JulSun1+18)=CalendarYear,MONTH(JulSun1+18)=7),JulSun1+18,""),IF(AND(YEAR(JulSun1+25)=CalendarYear,MONTH(JulSun1+25)=7),JulSun1+25,""))</f>
        <v>43300</v>
      </c>
      <c r="G35" s="5">
        <f>IF(DAY(JulSun1)=1,IF(AND(YEAR(JulSun1+19)=CalendarYear,MONTH(JulSun1+19)=7),JulSun1+19,""),IF(AND(YEAR(JulSun1+26)=CalendarYear,MONTH(JulSun1+26)=7),JulSun1+26,""))</f>
        <v>43301</v>
      </c>
      <c r="H35" s="5">
        <f>IF(DAY(JulSun1)=1,IF(AND(YEAR(JulSun1+20)=CalendarYear,MONTH(JulSun1+20)=7),JulSun1+20,""),IF(AND(YEAR(JulSun1+27)=CalendarYear,MONTH(JulSun1+27)=7),JulSun1+27,""))</f>
        <v>43302</v>
      </c>
      <c r="I35" s="5">
        <f>IF(DAY(JulSun1)=1,IF(AND(YEAR(JulSun1+21)=CalendarYear,MONTH(JulSun1+21)=7),JulSun1+21,""),IF(AND(YEAR(JulSun1+28)=CalendarYear,MONTH(JulSun1+28)=7),JulSun1+28,""))</f>
        <v>43303</v>
      </c>
      <c r="J35" s="40"/>
      <c r="K35" s="19">
        <f>IF(DAY(AugSun1)=1,IF(AND(YEAR(AugSun1+15)=CalendarYear,MONTH(AugSun1+15)=8),AugSun1+15,""),IF(AND(YEAR(AugSun1+22)=CalendarYear,MONTH(AugSun1+22)=8),AugSun1+22,""))</f>
        <v>43332</v>
      </c>
      <c r="L35" s="19">
        <f>IF(DAY(AugSun1)=1,IF(AND(YEAR(AugSun1+16)=CalendarYear,MONTH(AugSun1+16)=8),AugSun1+16,""),IF(AND(YEAR(AugSun1+23)=CalendarYear,MONTH(AugSun1+23)=8),AugSun1+23,""))</f>
        <v>43333</v>
      </c>
      <c r="M35" s="5">
        <f>IF(DAY(AugSun1)=1,IF(AND(YEAR(AugSun1+17)=CalendarYear,MONTH(AugSun1+17)=8),AugSun1+17,""),IF(AND(YEAR(AugSun1+24)=CalendarYear,MONTH(AugSun1+24)=8),AugSun1+24,""))</f>
        <v>43334</v>
      </c>
      <c r="N35" s="19">
        <f>IF(DAY(AugSun1)=1,IF(AND(YEAR(AugSun1+18)=CalendarYear,MONTH(AugSun1+18)=8),AugSun1+18,""),IF(AND(YEAR(AugSun1+25)=CalendarYear,MONTH(AugSun1+25)=8),AugSun1+25,""))</f>
        <v>43335</v>
      </c>
      <c r="O35" s="19">
        <f>IF(DAY(AugSun1)=1,IF(AND(YEAR(AugSun1+19)=CalendarYear,MONTH(AugSun1+19)=8),AugSun1+19,""),IF(AND(YEAR(AugSun1+26)=CalendarYear,MONTH(AugSun1+26)=8),AugSun1+26,""))</f>
        <v>43336</v>
      </c>
      <c r="P35" s="5">
        <f>IF(DAY(AugSun1)=1,IF(AND(YEAR(AugSun1+20)=CalendarYear,MONTH(AugSun1+20)=8),AugSun1+20,""),IF(AND(YEAR(AugSun1+27)=CalendarYear,MONTH(AugSun1+27)=8),AugSun1+27,""))</f>
        <v>43337</v>
      </c>
      <c r="Q35" s="5">
        <f>IF(DAY(AugSun1)=1,IF(AND(YEAR(AugSun1+21)=CalendarYear,MONTH(AugSun1+21)=8),AugSun1+21,""),IF(AND(YEAR(AugSun1+28)=CalendarYear,MONTH(AugSun1+28)=8),AugSun1+28,""))</f>
        <v>43338</v>
      </c>
      <c r="R35" s="40"/>
      <c r="S35" s="8"/>
      <c r="T35" s="41"/>
      <c r="U35" s="15" t="s">
        <v>12</v>
      </c>
      <c r="V35" s="40"/>
      <c r="W35" s="40"/>
      <c r="X35" s="43"/>
    </row>
    <row r="36" spans="1:24" ht="15" customHeight="1" x14ac:dyDescent="0.3">
      <c r="A36" s="39"/>
      <c r="B36" s="40"/>
      <c r="C36" s="5">
        <f>IF(DAY(JulSun1)=1,IF(AND(YEAR(JulSun1+22)=CalendarYear,MONTH(JulSun1+22)=7),JulSun1+22,""),IF(AND(YEAR(JulSun1+29)=CalendarYear,MONTH(JulSun1+29)=7),JulSun1+29,""))</f>
        <v>43304</v>
      </c>
      <c r="D36" s="5">
        <f>IF(DAY(JulSun1)=1,IF(AND(YEAR(JulSun1+23)=CalendarYear,MONTH(JulSun1+23)=7),JulSun1+23,""),IF(AND(YEAR(JulSun1+30)=CalendarYear,MONTH(JulSun1+30)=7),JulSun1+30,""))</f>
        <v>43305</v>
      </c>
      <c r="E36" s="5">
        <f>IF(DAY(JulSun1)=1,IF(AND(YEAR(JulSun1+24)=CalendarYear,MONTH(JulSun1+24)=7),JulSun1+24,""),IF(AND(YEAR(JulSun1+31)=CalendarYear,MONTH(JulSun1+31)=7),JulSun1+31,""))</f>
        <v>43306</v>
      </c>
      <c r="F36" s="5">
        <f>IF(DAY(JulSun1)=1,IF(AND(YEAR(JulSun1+25)=CalendarYear,MONTH(JulSun1+25)=7),JulSun1+25,""),IF(AND(YEAR(JulSun1+32)=CalendarYear,MONTH(JulSun1+32)=7),JulSun1+32,""))</f>
        <v>43307</v>
      </c>
      <c r="G36" s="5">
        <f>IF(DAY(JulSun1)=1,IF(AND(YEAR(JulSun1+26)=CalendarYear,MONTH(JulSun1+26)=7),JulSun1+26,""),IF(AND(YEAR(JulSun1+33)=CalendarYear,MONTH(JulSun1+33)=7),JulSun1+33,""))</f>
        <v>43308</v>
      </c>
      <c r="H36" s="5">
        <f>IF(DAY(JulSun1)=1,IF(AND(YEAR(JulSun1+27)=CalendarYear,MONTH(JulSun1+27)=7),JulSun1+27,""),IF(AND(YEAR(JulSun1+34)=CalendarYear,MONTH(JulSun1+34)=7),JulSun1+34,""))</f>
        <v>43309</v>
      </c>
      <c r="I36" s="5">
        <f>IF(DAY(JulSun1)=1,IF(AND(YEAR(JulSun1+28)=CalendarYear,MONTH(JulSun1+28)=7),JulSun1+28,""),IF(AND(YEAR(JulSun1+35)=CalendarYear,MONTH(JulSun1+35)=7),JulSun1+35,""))</f>
        <v>43310</v>
      </c>
      <c r="J36" s="40"/>
      <c r="K36" s="5">
        <f>IF(DAY(AugSun1)=1,IF(AND(YEAR(AugSun1+22)=CalendarYear,MONTH(AugSun1+22)=8),AugSun1+22,""),IF(AND(YEAR(AugSun1+29)=CalendarYear,MONTH(AugSun1+29)=8),AugSun1+29,""))</f>
        <v>43339</v>
      </c>
      <c r="L36" s="5">
        <f>IF(DAY(AugSun1)=1,IF(AND(YEAR(AugSun1+23)=CalendarYear,MONTH(AugSun1+23)=8),AugSun1+23,""),IF(AND(YEAR(AugSun1+30)=CalendarYear,MONTH(AugSun1+30)=8),AugSun1+30,""))</f>
        <v>43340</v>
      </c>
      <c r="M36" s="5">
        <f>IF(DAY(AugSun1)=1,IF(AND(YEAR(AugSun1+24)=CalendarYear,MONTH(AugSun1+24)=8),AugSun1+24,""),IF(AND(YEAR(AugSun1+31)=CalendarYear,MONTH(AugSun1+31)=8),AugSun1+31,""))</f>
        <v>43341</v>
      </c>
      <c r="N36" s="5">
        <f>IF(DAY(AugSun1)=1,IF(AND(YEAR(AugSun1+25)=CalendarYear,MONTH(AugSun1+25)=8),AugSun1+25,""),IF(AND(YEAR(AugSun1+32)=CalendarYear,MONTH(AugSun1+32)=8),AugSun1+32,""))</f>
        <v>43342</v>
      </c>
      <c r="O36" s="5">
        <f>IF(DAY(AugSun1)=1,IF(AND(YEAR(AugSun1+26)=CalendarYear,MONTH(AugSun1+26)=8),AugSun1+26,""),IF(AND(YEAR(AugSun1+33)=CalendarYear,MONTH(AugSun1+33)=8),AugSun1+33,""))</f>
        <v>43343</v>
      </c>
      <c r="P36" s="5" t="str">
        <f>IF(DAY(AugSun1)=1,IF(AND(YEAR(AugSun1+27)=CalendarYear,MONTH(AugSun1+27)=8),AugSun1+27,""),IF(AND(YEAR(AugSun1+34)=CalendarYear,MONTH(AugSun1+34)=8),AugSun1+34,""))</f>
        <v/>
      </c>
      <c r="Q36" s="5" t="str">
        <f>IF(DAY(AugSun1)=1,IF(AND(YEAR(AugSun1+28)=CalendarYear,MONTH(AugSun1+28)=8),AugSun1+28,""),IF(AND(YEAR(AugSun1+35)=CalendarYear,MONTH(AugSun1+35)=8),AugSun1+35,""))</f>
        <v/>
      </c>
      <c r="R36" s="40"/>
      <c r="S36" s="8"/>
      <c r="T36" s="41"/>
      <c r="U36" s="22" t="s">
        <v>27</v>
      </c>
      <c r="V36" s="40"/>
      <c r="W36" s="40"/>
      <c r="X36" s="43"/>
    </row>
    <row r="37" spans="1:24" ht="15" customHeight="1" x14ac:dyDescent="0.3">
      <c r="A37" s="39"/>
      <c r="B37" s="40"/>
      <c r="C37" s="5">
        <f>IF(DAY(JulSun1)=1,IF(AND(YEAR(JulSun1+29)=CalendarYear,MONTH(JulSun1+29)=7),JulSun1+29,""),IF(AND(YEAR(JulSun1+36)=CalendarYear,MONTH(JulSun1+36)=7),JulSun1+36,""))</f>
        <v>43311</v>
      </c>
      <c r="D37" s="5">
        <f>IF(DAY(JulSun1)=1,IF(AND(YEAR(JulSun1+30)=CalendarYear,MONTH(JulSun1+30)=7),JulSun1+30,""),IF(AND(YEAR(JulSun1+37)=CalendarYear,MONTH(JulSun1+37)=7),JulSun1+37,""))</f>
        <v>43312</v>
      </c>
      <c r="E37" s="5" t="str">
        <f>IF(DAY(JulSun1)=1,IF(AND(YEAR(JulSun1+31)=CalendarYear,MONTH(JulSun1+31)=7),JulSun1+31,""),IF(AND(YEAR(JulSun1+38)=CalendarYear,MONTH(JulSun1+38)=7),JulSun1+38,""))</f>
        <v/>
      </c>
      <c r="F37" s="5" t="str">
        <f>IF(DAY(JulSun1)=1,IF(AND(YEAR(JulSun1+32)=CalendarYear,MONTH(JulSun1+32)=7),JulSun1+32,""),IF(AND(YEAR(JulSun1+39)=CalendarYear,MONTH(JulSun1+39)=7),JulSun1+39,""))</f>
        <v/>
      </c>
      <c r="G37" s="5" t="str">
        <f>IF(DAY(JulSun1)=1,IF(AND(YEAR(JulSun1+33)=CalendarYear,MONTH(JulSun1+33)=7),JulSun1+33,""),IF(AND(YEAR(JulSun1+40)=CalendarYear,MONTH(JulSun1+40)=7),JulSun1+40,""))</f>
        <v/>
      </c>
      <c r="H37" s="5" t="str">
        <f>IF(DAY(JulSun1)=1,IF(AND(YEAR(JulSun1+34)=CalendarYear,MONTH(JulSun1+34)=7),JulSun1+34,""),IF(AND(YEAR(JulSun1+41)=CalendarYear,MONTH(JulSun1+41)=7),JulSun1+41,""))</f>
        <v/>
      </c>
      <c r="I37" s="5" t="str">
        <f>IF(DAY(JulSun1)=1,IF(AND(YEAR(JulSun1+35)=CalendarYear,MONTH(JulSun1+35)=7),JulSun1+35,""),IF(AND(YEAR(JulSun1+42)=CalendarYear,MONTH(JulSun1+42)=7),JulSun1+42,""))</f>
        <v/>
      </c>
      <c r="J37" s="40"/>
      <c r="K37" s="5" t="str">
        <f>IF(DAY(AugSun1)=1,IF(AND(YEAR(AugSun1+29)=CalendarYear,MONTH(AugSun1+29)=8),AugSun1+29,""),IF(AND(YEAR(AugSun1+36)=CalendarYear,MONTH(AugSun1+36)=8),AugSun1+36,""))</f>
        <v/>
      </c>
      <c r="L37" s="5" t="str">
        <f>IF(DAY(AugSun1)=1,IF(AND(YEAR(AugSun1+30)=CalendarYear,MONTH(AugSun1+30)=8),AugSun1+30,""),IF(AND(YEAR(AugSun1+37)=CalendarYear,MONTH(AugSun1+37)=8),AugSun1+37,""))</f>
        <v/>
      </c>
      <c r="M37" s="5" t="str">
        <f>IF(DAY(AugSun1)=1,IF(AND(YEAR(AugSun1+31)=CalendarYear,MONTH(AugSun1+31)=8),AugSun1+31,""),IF(AND(YEAR(AugSun1+38)=CalendarYear,MONTH(AugSun1+38)=8),AugSun1+38,""))</f>
        <v/>
      </c>
      <c r="N37" s="5" t="str">
        <f>IF(DAY(AugSun1)=1,IF(AND(YEAR(AugSun1+32)=CalendarYear,MONTH(AugSun1+32)=8),AugSun1+32,""),IF(AND(YEAR(AugSun1+39)=CalendarYear,MONTH(AugSun1+39)=8),AugSun1+39,""))</f>
        <v/>
      </c>
      <c r="O37" s="5" t="str">
        <f>IF(DAY(AugSun1)=1,IF(AND(YEAR(AugSun1+33)=CalendarYear,MONTH(AugSun1+33)=8),AugSun1+33,""),IF(AND(YEAR(AugSun1+40)=CalendarYear,MONTH(AugSun1+40)=8),AugSun1+40,""))</f>
        <v/>
      </c>
      <c r="P37" s="5" t="str">
        <f>IF(DAY(AugSun1)=1,IF(AND(YEAR(AugSun1+34)=CalendarYear,MONTH(AugSun1+34)=8),AugSun1+34,""),IF(AND(YEAR(AugSun1+41)=CalendarYear,MONTH(AugSun1+41)=8),AugSun1+41,""))</f>
        <v/>
      </c>
      <c r="Q37" s="5" t="str">
        <f>IF(DAY(AugSun1)=1,IF(AND(YEAR(AugSun1+35)=CalendarYear,MONTH(AugSun1+35)=8),AugSun1+35,""),IF(AND(YEAR(AugSun1+42)=CalendarYear,MONTH(AugSun1+42)=8),AugSun1+42,""))</f>
        <v/>
      </c>
      <c r="R37" s="40"/>
      <c r="S37" s="8"/>
      <c r="T37" s="41"/>
      <c r="U37" s="21" t="s">
        <v>34</v>
      </c>
      <c r="V37" s="40"/>
      <c r="W37" s="40"/>
      <c r="X37" s="43"/>
    </row>
    <row r="38" spans="1:24" ht="15" customHeight="1" x14ac:dyDescent="0.3">
      <c r="A38" s="39"/>
      <c r="B38" s="40"/>
      <c r="C38" s="5"/>
      <c r="D38" s="5"/>
      <c r="E38" s="5"/>
      <c r="F38" s="5"/>
      <c r="G38" s="5"/>
      <c r="H38" s="5"/>
      <c r="I38" s="5"/>
      <c r="J38" s="40"/>
      <c r="K38" s="5"/>
      <c r="L38" s="5"/>
      <c r="M38" s="5"/>
      <c r="N38" s="5"/>
      <c r="O38" s="5"/>
      <c r="P38" s="5"/>
      <c r="Q38" s="5"/>
      <c r="R38" s="40"/>
      <c r="S38" s="8"/>
      <c r="T38" s="41"/>
      <c r="U38" s="21" t="s">
        <v>35</v>
      </c>
      <c r="V38" s="40"/>
      <c r="W38" s="40"/>
      <c r="X38" s="43"/>
    </row>
    <row r="39" spans="1:24" ht="15" customHeight="1" x14ac:dyDescent="0.3">
      <c r="A39" s="39"/>
      <c r="B39" s="40"/>
      <c r="C39" s="5"/>
      <c r="D39" s="5"/>
      <c r="E39" s="5"/>
      <c r="F39" s="5"/>
      <c r="G39" s="5"/>
      <c r="H39" s="5"/>
      <c r="I39" s="5"/>
      <c r="J39" s="40"/>
      <c r="K39" s="5"/>
      <c r="L39" s="5"/>
      <c r="M39" s="5"/>
      <c r="N39" s="5"/>
      <c r="O39" s="5"/>
      <c r="P39" s="5"/>
      <c r="Q39" s="5"/>
      <c r="R39" s="40"/>
      <c r="S39" s="8"/>
      <c r="T39" s="41"/>
      <c r="U39" s="20" t="s">
        <v>52</v>
      </c>
      <c r="V39" s="40"/>
      <c r="W39" s="40"/>
      <c r="X39" s="43"/>
    </row>
    <row r="40" spans="1:24" ht="15" customHeight="1" x14ac:dyDescent="0.3">
      <c r="A40" s="39"/>
      <c r="B40" s="40"/>
      <c r="C40" s="7" t="s">
        <v>13</v>
      </c>
      <c r="D40" s="6"/>
      <c r="E40" s="6"/>
      <c r="F40" s="6"/>
      <c r="G40" s="6"/>
      <c r="H40" s="6"/>
      <c r="I40" s="6"/>
      <c r="J40" s="40"/>
      <c r="K40" s="7" t="s">
        <v>14</v>
      </c>
      <c r="L40" s="6"/>
      <c r="M40" s="6"/>
      <c r="N40" s="6"/>
      <c r="O40" s="6"/>
      <c r="P40" s="6"/>
      <c r="Q40" s="6"/>
      <c r="R40" s="40"/>
      <c r="S40" s="8"/>
      <c r="T40" s="41"/>
      <c r="U40" s="11"/>
      <c r="V40" s="40"/>
      <c r="W40" s="40"/>
      <c r="X40" s="43"/>
    </row>
    <row r="41" spans="1:24" ht="15" customHeight="1" x14ac:dyDescent="0.3">
      <c r="A41" s="39"/>
      <c r="B41" s="40"/>
      <c r="C41" s="13" t="s">
        <v>1</v>
      </c>
      <c r="D41" s="13" t="s">
        <v>2</v>
      </c>
      <c r="E41" s="13" t="s">
        <v>3</v>
      </c>
      <c r="F41" s="13" t="s">
        <v>2</v>
      </c>
      <c r="G41" s="13" t="s">
        <v>4</v>
      </c>
      <c r="H41" s="13" t="s">
        <v>0</v>
      </c>
      <c r="I41" s="13" t="s">
        <v>0</v>
      </c>
      <c r="J41" s="40"/>
      <c r="K41" s="13" t="s">
        <v>1</v>
      </c>
      <c r="L41" s="13" t="s">
        <v>2</v>
      </c>
      <c r="M41" s="13" t="s">
        <v>3</v>
      </c>
      <c r="N41" s="13" t="s">
        <v>2</v>
      </c>
      <c r="O41" s="13" t="s">
        <v>4</v>
      </c>
      <c r="P41" s="13" t="s">
        <v>0</v>
      </c>
      <c r="Q41" s="13" t="s">
        <v>0</v>
      </c>
      <c r="R41" s="40"/>
      <c r="S41" s="8"/>
      <c r="T41" s="41"/>
      <c r="U41" s="15" t="s">
        <v>13</v>
      </c>
      <c r="V41" s="40"/>
      <c r="W41" s="40"/>
      <c r="X41" s="43"/>
    </row>
    <row r="42" spans="1:24" ht="15" customHeight="1" x14ac:dyDescent="0.25">
      <c r="A42" s="39"/>
      <c r="B42" s="40"/>
      <c r="C42" s="5" t="str">
        <f>IF(DAY(SepSun1)=1,"",IF(AND(YEAR(SepSun1+1)=CalendarYear,MONTH(SepSun1+1)=9),SepSun1+1,""))</f>
        <v/>
      </c>
      <c r="D42" s="5" t="str">
        <f>IF(DAY(SepSun1)=1,"",IF(AND(YEAR(SepSun1+2)=CalendarYear,MONTH(SepSun1+2)=9),SepSun1+2,""))</f>
        <v/>
      </c>
      <c r="E42" s="5" t="str">
        <f>IF(DAY(SepSun1)=1,"",IF(AND(YEAR(SepSun1+3)=CalendarYear,MONTH(SepSun1+3)=9),SepSun1+3,""))</f>
        <v/>
      </c>
      <c r="F42" s="5" t="str">
        <f>IF(DAY(SepSun1)=1,"",IF(AND(YEAR(SepSun1+4)=CalendarYear,MONTH(SepSun1+4)=9),SepSun1+4,""))</f>
        <v/>
      </c>
      <c r="G42" s="5" t="str">
        <f>IF(DAY(SepSun1)=1,"",IF(AND(YEAR(SepSun1+5)=CalendarYear,MONTH(SepSun1+5)=9),SepSun1+5,""))</f>
        <v/>
      </c>
      <c r="H42" s="5">
        <f>IF(DAY(SepSun1)=1,"",IF(AND(YEAR(SepSun1+6)=CalendarYear,MONTH(SepSun1+6)=9),SepSun1+6,""))</f>
        <v>43344</v>
      </c>
      <c r="I42" s="5">
        <f>IF(DAY(SepSun1)=1,IF(AND(YEAR(SepSun1)=CalendarYear,MONTH(SepSun1)=9),SepSun1,""),IF(AND(YEAR(SepSun1+7)=CalendarYear,MONTH(SepSun1+7)=9),SepSun1+7,""))</f>
        <v>43345</v>
      </c>
      <c r="J42" s="40"/>
      <c r="K42" s="5">
        <f>IF(DAY(OctSun1)=1,"",IF(AND(YEAR(OctSun1+1)=CalendarYear,MONTH(OctSun1+1)=10),OctSun1+1,""))</f>
        <v>43374</v>
      </c>
      <c r="L42" s="5">
        <f>IF(DAY(OctSun1)=1,"",IF(AND(YEAR(OctSun1+2)=CalendarYear,MONTH(OctSun1+2)=10),OctSun1+2,""))</f>
        <v>43375</v>
      </c>
      <c r="M42" s="5">
        <f>IF(DAY(OctSun1)=1,"",IF(AND(YEAR(OctSun1+3)=CalendarYear,MONTH(OctSun1+3)=10),OctSun1+3,""))</f>
        <v>43376</v>
      </c>
      <c r="N42" s="5">
        <f>IF(DAY(OctSun1)=1,"",IF(AND(YEAR(OctSun1+4)=CalendarYear,MONTH(OctSun1+4)=10),OctSun1+4,""))</f>
        <v>43377</v>
      </c>
      <c r="O42" s="5">
        <f>IF(DAY(OctSun1)=1,"",IF(AND(YEAR(OctSun1+5)=CalendarYear,MONTH(OctSun1+5)=10),OctSun1+5,""))</f>
        <v>43378</v>
      </c>
      <c r="P42" s="5">
        <f>IF(DAY(OctSun1)=1,"",IF(AND(YEAR(OctSun1+6)=CalendarYear,MONTH(OctSun1+6)=10),OctSun1+6,""))</f>
        <v>43379</v>
      </c>
      <c r="Q42" s="5">
        <f>IF(DAY(OctSun1)=1,IF(AND(YEAR(OctSun1)=CalendarYear,MONTH(OctSun1)=10),OctSun1,""),IF(AND(YEAR(OctSun1+7)=CalendarYear,MONTH(OctSun1+7)=10),OctSun1+7,""))</f>
        <v>43380</v>
      </c>
      <c r="R42" s="40"/>
      <c r="S42" s="8"/>
      <c r="T42" s="41"/>
      <c r="U42" s="47" t="s">
        <v>49</v>
      </c>
      <c r="V42" s="40"/>
      <c r="W42" s="40"/>
      <c r="X42" s="43"/>
    </row>
    <row r="43" spans="1:24" ht="15" customHeight="1" x14ac:dyDescent="0.3">
      <c r="A43" s="39"/>
      <c r="B43" s="40"/>
      <c r="C43" s="5">
        <f>IF(DAY(SepSun1)=1,IF(AND(YEAR(SepSun1+1)=CalendarYear,MONTH(SepSun1+1)=9),SepSun1+1,""),IF(AND(YEAR(SepSun1+8)=CalendarYear,MONTH(SepSun1+8)=9),SepSun1+8,""))</f>
        <v>43346</v>
      </c>
      <c r="D43" s="5">
        <f>IF(DAY(SepSun1)=1,IF(AND(YEAR(SepSun1+2)=CalendarYear,MONTH(SepSun1+2)=9),SepSun1+2,""),IF(AND(YEAR(SepSun1+9)=CalendarYear,MONTH(SepSun1+9)=9),SepSun1+9,""))</f>
        <v>43347</v>
      </c>
      <c r="E43" s="5">
        <f>IF(DAY(SepSun1)=1,IF(AND(YEAR(SepSun1+3)=CalendarYear,MONTH(SepSun1+3)=9),SepSun1+3,""),IF(AND(YEAR(SepSun1+10)=CalendarYear,MONTH(SepSun1+10)=9),SepSun1+10,""))</f>
        <v>43348</v>
      </c>
      <c r="F43" s="5">
        <f>IF(DAY(SepSun1)=1,IF(AND(YEAR(SepSun1+4)=CalendarYear,MONTH(SepSun1+4)=9),SepSun1+4,""),IF(AND(YEAR(SepSun1+11)=CalendarYear,MONTH(SepSun1+11)=9),SepSun1+11,""))</f>
        <v>43349</v>
      </c>
      <c r="G43" s="5">
        <f>IF(DAY(SepSun1)=1,IF(AND(YEAR(SepSun1+5)=CalendarYear,MONTH(SepSun1+5)=9),SepSun1+5,""),IF(AND(YEAR(SepSun1+12)=CalendarYear,MONTH(SepSun1+12)=9),SepSun1+12,""))</f>
        <v>43350</v>
      </c>
      <c r="H43" s="5">
        <f>IF(DAY(SepSun1)=1,IF(AND(YEAR(SepSun1+6)=CalendarYear,MONTH(SepSun1+6)=9),SepSun1+6,""),IF(AND(YEAR(SepSun1+13)=CalendarYear,MONTH(SepSun1+13)=9),SepSun1+13,""))</f>
        <v>43351</v>
      </c>
      <c r="I43" s="5">
        <f>IF(DAY(SepSun1)=1,IF(AND(YEAR(SepSun1+7)=CalendarYear,MONTH(SepSun1+7)=9),SepSun1+7,""),IF(AND(YEAR(SepSun1+14)=CalendarYear,MONTH(SepSun1+14)=9),SepSun1+14,""))</f>
        <v>43352</v>
      </c>
      <c r="J43" s="40"/>
      <c r="K43" s="5">
        <f>IF(DAY(OctSun1)=1,IF(AND(YEAR(OctSun1+1)=CalendarYear,MONTH(OctSun1+1)=10),OctSun1+1,""),IF(AND(YEAR(OctSun1+8)=CalendarYear,MONTH(OctSun1+8)=10),OctSun1+8,""))</f>
        <v>43381</v>
      </c>
      <c r="L43" s="5">
        <f>IF(DAY(OctSun1)=1,IF(AND(YEAR(OctSun1+2)=CalendarYear,MONTH(OctSun1+2)=10),OctSun1+2,""),IF(AND(YEAR(OctSun1+9)=CalendarYear,MONTH(OctSun1+9)=10),OctSun1+9,""))</f>
        <v>43382</v>
      </c>
      <c r="M43" s="5">
        <f>IF(DAY(OctSun1)=1,IF(AND(YEAR(OctSun1+3)=CalendarYear,MONTH(OctSun1+3)=10),OctSun1+3,""),IF(AND(YEAR(OctSun1+10)=CalendarYear,MONTH(OctSun1+10)=10),OctSun1+10,""))</f>
        <v>43383</v>
      </c>
      <c r="N43" s="5">
        <f>IF(DAY(OctSun1)=1,IF(AND(YEAR(OctSun1+4)=CalendarYear,MONTH(OctSun1+4)=10),OctSun1+4,""),IF(AND(YEAR(OctSun1+11)=CalendarYear,MONTH(OctSun1+11)=10),OctSun1+11,""))</f>
        <v>43384</v>
      </c>
      <c r="O43" s="5">
        <f>IF(DAY(OctSun1)=1,IF(AND(YEAR(OctSun1+5)=CalendarYear,MONTH(OctSun1+5)=10),OctSun1+5,""),IF(AND(YEAR(OctSun1+12)=CalendarYear,MONTH(OctSun1+12)=10),OctSun1+12,""))</f>
        <v>43385</v>
      </c>
      <c r="P43" s="5">
        <f>IF(DAY(OctSun1)=1,IF(AND(YEAR(OctSun1+6)=CalendarYear,MONTH(OctSun1+6)=10),OctSun1+6,""),IF(AND(YEAR(OctSun1+13)=CalendarYear,MONTH(OctSun1+13)=10),OctSun1+13,""))</f>
        <v>43386</v>
      </c>
      <c r="Q43" s="5">
        <f>IF(DAY(OctSun1)=1,IF(AND(YEAR(OctSun1+7)=CalendarYear,MONTH(OctSun1+7)=10),OctSun1+7,""),IF(AND(YEAR(OctSun1+14)=CalendarYear,MONTH(OctSun1+14)=10),OctSun1+14,""))</f>
        <v>43387</v>
      </c>
      <c r="R43" s="40"/>
      <c r="S43" s="8"/>
      <c r="T43" s="41"/>
      <c r="U43" s="45" t="s">
        <v>50</v>
      </c>
      <c r="V43" s="45"/>
      <c r="W43" s="40"/>
      <c r="X43" s="43"/>
    </row>
    <row r="44" spans="1:24" ht="15" customHeight="1" x14ac:dyDescent="0.2">
      <c r="A44" s="39"/>
      <c r="B44" s="40"/>
      <c r="C44" s="5">
        <f>IF(DAY(SepSun1)=1,IF(AND(YEAR(SepSun1+8)=CalendarYear,MONTH(SepSun1+8)=9),SepSun1+8,""),IF(AND(YEAR(SepSun1+15)=CalendarYear,MONTH(SepSun1+15)=9),SepSun1+15,""))</f>
        <v>43353</v>
      </c>
      <c r="D44" s="5">
        <f>IF(DAY(SepSun1)=1,IF(AND(YEAR(SepSun1+9)=CalendarYear,MONTH(SepSun1+9)=9),SepSun1+9,""),IF(AND(YEAR(SepSun1+16)=CalendarYear,MONTH(SepSun1+16)=9),SepSun1+16,""))</f>
        <v>43354</v>
      </c>
      <c r="E44" s="5">
        <f>IF(DAY(SepSun1)=1,IF(AND(YEAR(SepSun1+10)=CalendarYear,MONTH(SepSun1+10)=9),SepSun1+10,""),IF(AND(YEAR(SepSun1+17)=CalendarYear,MONTH(SepSun1+17)=9),SepSun1+17,""))</f>
        <v>43355</v>
      </c>
      <c r="F44" s="5">
        <f>IF(DAY(SepSun1)=1,IF(AND(YEAR(SepSun1+11)=CalendarYear,MONTH(SepSun1+11)=9),SepSun1+11,""),IF(AND(YEAR(SepSun1+18)=CalendarYear,MONTH(SepSun1+18)=9),SepSun1+18,""))</f>
        <v>43356</v>
      </c>
      <c r="G44" s="17">
        <f>IF(DAY(SepSun1)=1,IF(AND(YEAR(SepSun1+12)=CalendarYear,MONTH(SepSun1+12)=9),SepSun1+12,""),IF(AND(YEAR(SepSun1+19)=CalendarYear,MONTH(SepSun1+19)=9),SepSun1+19,""))</f>
        <v>43357</v>
      </c>
      <c r="H44" s="17">
        <f>IF(DAY(SepSun1)=1,IF(AND(YEAR(SepSun1+13)=CalendarYear,MONTH(SepSun1+13)=9),SepSun1+13,""),IF(AND(YEAR(SepSun1+20)=CalendarYear,MONTH(SepSun1+20)=9),SepSun1+20,""))</f>
        <v>43358</v>
      </c>
      <c r="I44" s="17">
        <f>IF(DAY(SepSun1)=1,IF(AND(YEAR(SepSun1+14)=CalendarYear,MONTH(SepSun1+14)=9),SepSun1+14,""),IF(AND(YEAR(SepSun1+21)=CalendarYear,MONTH(SepSun1+21)=9),SepSun1+21,""))</f>
        <v>43359</v>
      </c>
      <c r="J44" s="40"/>
      <c r="K44" s="5">
        <f>IF(DAY(OctSun1)=1,IF(AND(YEAR(OctSun1+8)=CalendarYear,MONTH(OctSun1+8)=10),OctSun1+8,""),IF(AND(YEAR(OctSun1+15)=CalendarYear,MONTH(OctSun1+15)=10),OctSun1+15,""))</f>
        <v>43388</v>
      </c>
      <c r="L44" s="5">
        <f>IF(DAY(OctSun1)=1,IF(AND(YEAR(OctSun1+9)=CalendarYear,MONTH(OctSun1+9)=10),OctSun1+9,""),IF(AND(YEAR(OctSun1+16)=CalendarYear,MONTH(OctSun1+16)=10),OctSun1+16,""))</f>
        <v>43389</v>
      </c>
      <c r="M44" s="5">
        <f>IF(DAY(OctSun1)=1,IF(AND(YEAR(OctSun1+10)=CalendarYear,MONTH(OctSun1+10)=10),OctSun1+10,""),IF(AND(YEAR(OctSun1+17)=CalendarYear,MONTH(OctSun1+17)=10),OctSun1+17,""))</f>
        <v>43390</v>
      </c>
      <c r="N44" s="5">
        <f>IF(DAY(OctSun1)=1,IF(AND(YEAR(OctSun1+11)=CalendarYear,MONTH(OctSun1+11)=10),OctSun1+11,""),IF(AND(YEAR(OctSun1+18)=CalendarYear,MONTH(OctSun1+18)=10),OctSun1+18,""))</f>
        <v>43391</v>
      </c>
      <c r="O44" s="5">
        <f>IF(DAY(OctSun1)=1,IF(AND(YEAR(OctSun1+12)=CalendarYear,MONTH(OctSun1+12)=10),OctSun1+12,""),IF(AND(YEAR(OctSun1+19)=CalendarYear,MONTH(OctSun1+19)=10),OctSun1+19,""))</f>
        <v>43392</v>
      </c>
      <c r="P44" s="5">
        <f>IF(DAY(OctSun1)=1,IF(AND(YEAR(OctSun1+13)=CalendarYear,MONTH(OctSun1+13)=10),OctSun1+13,""),IF(AND(YEAR(OctSun1+20)=CalendarYear,MONTH(OctSun1+20)=10),OctSun1+20,""))</f>
        <v>43393</v>
      </c>
      <c r="Q44" s="5">
        <f>IF(DAY(OctSun1)=1,IF(AND(YEAR(OctSun1+14)=CalendarYear,MONTH(OctSun1+14)=10),OctSun1+14,""),IF(AND(YEAR(OctSun1+21)=CalendarYear,MONTH(OctSun1+21)=10),OctSun1+21,""))</f>
        <v>43394</v>
      </c>
      <c r="R44" s="40"/>
      <c r="S44" s="8"/>
      <c r="T44" s="41"/>
      <c r="U44" s="41"/>
      <c r="V44" s="40"/>
      <c r="W44" s="40"/>
      <c r="X44" s="43"/>
    </row>
    <row r="45" spans="1:24" ht="15" customHeight="1" x14ac:dyDescent="0.3">
      <c r="A45" s="39"/>
      <c r="B45" s="40"/>
      <c r="C45" s="5">
        <f>IF(DAY(SepSun1)=1,IF(AND(YEAR(SepSun1+15)=CalendarYear,MONTH(SepSun1+15)=9),SepSun1+15,""),IF(AND(YEAR(SepSun1+22)=CalendarYear,MONTH(SepSun1+22)=9),SepSun1+22,""))</f>
        <v>43360</v>
      </c>
      <c r="D45" s="5">
        <f>IF(DAY(SepSun1)=1,IF(AND(YEAR(SepSun1+16)=CalendarYear,MONTH(SepSun1+16)=9),SepSun1+16,""),IF(AND(YEAR(SepSun1+23)=CalendarYear,MONTH(SepSun1+23)=9),SepSun1+23,""))</f>
        <v>43361</v>
      </c>
      <c r="E45" s="5">
        <f>IF(DAY(SepSun1)=1,IF(AND(YEAR(SepSun1+17)=CalendarYear,MONTH(SepSun1+17)=9),SepSun1+17,""),IF(AND(YEAR(SepSun1+24)=CalendarYear,MONTH(SepSun1+24)=9),SepSun1+24,""))</f>
        <v>43362</v>
      </c>
      <c r="F45" s="5">
        <f>IF(DAY(SepSun1)=1,IF(AND(YEAR(SepSun1+18)=CalendarYear,MONTH(SepSun1+18)=9),SepSun1+18,""),IF(AND(YEAR(SepSun1+25)=CalendarYear,MONTH(SepSun1+25)=9),SepSun1+25,""))</f>
        <v>43363</v>
      </c>
      <c r="G45" s="5">
        <f>IF(DAY(SepSun1)=1,IF(AND(YEAR(SepSun1+19)=CalendarYear,MONTH(SepSun1+19)=9),SepSun1+19,""),IF(AND(YEAR(SepSun1+26)=CalendarYear,MONTH(SepSun1+26)=9),SepSun1+26,""))</f>
        <v>43364</v>
      </c>
      <c r="H45" s="5">
        <f>IF(DAY(SepSun1)=1,IF(AND(YEAR(SepSun1+20)=CalendarYear,MONTH(SepSun1+20)=9),SepSun1+20,""),IF(AND(YEAR(SepSun1+27)=CalendarYear,MONTH(SepSun1+27)=9),SepSun1+27,""))</f>
        <v>43365</v>
      </c>
      <c r="I45" s="5">
        <f>IF(DAY(SepSun1)=1,IF(AND(YEAR(SepSun1+21)=CalendarYear,MONTH(SepSun1+21)=9),SepSun1+21,""),IF(AND(YEAR(SepSun1+28)=CalendarYear,MONTH(SepSun1+28)=9),SepSun1+28,""))</f>
        <v>43366</v>
      </c>
      <c r="J45" s="40"/>
      <c r="K45" s="5">
        <f>IF(DAY(OctSun1)=1,IF(AND(YEAR(OctSun1+15)=CalendarYear,MONTH(OctSun1+15)=10),OctSun1+15,""),IF(AND(YEAR(OctSun1+22)=CalendarYear,MONTH(OctSun1+22)=10),OctSun1+22,""))</f>
        <v>43395</v>
      </c>
      <c r="L45" s="5">
        <f>IF(DAY(OctSun1)=1,IF(AND(YEAR(OctSun1+16)=CalendarYear,MONTH(OctSun1+16)=10),OctSun1+16,""),IF(AND(YEAR(OctSun1+23)=CalendarYear,MONTH(OctSun1+23)=10),OctSun1+23,""))</f>
        <v>43396</v>
      </c>
      <c r="M45" s="5">
        <f>IF(DAY(OctSun1)=1,IF(AND(YEAR(OctSun1+17)=CalendarYear,MONTH(OctSun1+17)=10),OctSun1+17,""),IF(AND(YEAR(OctSun1+24)=CalendarYear,MONTH(OctSun1+24)=10),OctSun1+24,""))</f>
        <v>43397</v>
      </c>
      <c r="N45" s="5">
        <f>IF(DAY(OctSun1)=1,IF(AND(YEAR(OctSun1+18)=CalendarYear,MONTH(OctSun1+18)=10),OctSun1+18,""),IF(AND(YEAR(OctSun1+25)=CalendarYear,MONTH(OctSun1+25)=10),OctSun1+25,""))</f>
        <v>43398</v>
      </c>
      <c r="O45" s="5">
        <f>IF(DAY(OctSun1)=1,IF(AND(YEAR(OctSun1+19)=CalendarYear,MONTH(OctSun1+19)=10),OctSun1+19,""),IF(AND(YEAR(OctSun1+26)=CalendarYear,MONTH(OctSun1+26)=10),OctSun1+26,""))</f>
        <v>43399</v>
      </c>
      <c r="P45" s="5">
        <f>IF(DAY(OctSun1)=1,IF(AND(YEAR(OctSun1+20)=CalendarYear,MONTH(OctSun1+20)=10),OctSun1+20,""),IF(AND(YEAR(OctSun1+27)=CalendarYear,MONTH(OctSun1+27)=10),OctSun1+27,""))</f>
        <v>43400</v>
      </c>
      <c r="Q45" s="5">
        <f>IF(DAY(OctSun1)=1,IF(AND(YEAR(OctSun1+21)=CalendarYear,MONTH(OctSun1+21)=10),OctSun1+21,""),IF(AND(YEAR(OctSun1+28)=CalendarYear,MONTH(OctSun1+28)=10),OctSun1+28,""))</f>
        <v>43401</v>
      </c>
      <c r="R45" s="40"/>
      <c r="S45" s="8"/>
      <c r="T45" s="41"/>
      <c r="U45" s="15" t="s">
        <v>14</v>
      </c>
      <c r="V45" s="40"/>
      <c r="W45" s="40"/>
      <c r="X45" s="43"/>
    </row>
    <row r="46" spans="1:24" ht="15" customHeight="1" x14ac:dyDescent="0.3">
      <c r="A46" s="39"/>
      <c r="B46" s="40"/>
      <c r="C46" s="5">
        <f>IF(DAY(SepSun1)=1,IF(AND(YEAR(SepSun1+22)=CalendarYear,MONTH(SepSun1+22)=9),SepSun1+22,""),IF(AND(YEAR(SepSun1+29)=CalendarYear,MONTH(SepSun1+29)=9),SepSun1+29,""))</f>
        <v>43367</v>
      </c>
      <c r="D46" s="5">
        <f>IF(DAY(SepSun1)=1,IF(AND(YEAR(SepSun1+23)=CalendarYear,MONTH(SepSun1+23)=9),SepSun1+23,""),IF(AND(YEAR(SepSun1+30)=CalendarYear,MONTH(SepSun1+30)=9),SepSun1+30,""))</f>
        <v>43368</v>
      </c>
      <c r="E46" s="5">
        <f>IF(DAY(SepSun1)=1,IF(AND(YEAR(SepSun1+24)=CalendarYear,MONTH(SepSun1+24)=9),SepSun1+24,""),IF(AND(YEAR(SepSun1+31)=CalendarYear,MONTH(SepSun1+31)=9),SepSun1+31,""))</f>
        <v>43369</v>
      </c>
      <c r="F46" s="5">
        <f>IF(DAY(SepSun1)=1,IF(AND(YEAR(SepSun1+25)=CalendarYear,MONTH(SepSun1+25)=9),SepSun1+25,""),IF(AND(YEAR(SepSun1+32)=CalendarYear,MONTH(SepSun1+32)=9),SepSun1+32,""))</f>
        <v>43370</v>
      </c>
      <c r="G46" s="5">
        <f>IF(DAY(SepSun1)=1,IF(AND(YEAR(SepSun1+26)=CalendarYear,MONTH(SepSun1+26)=9),SepSun1+26,""),IF(AND(YEAR(SepSun1+33)=CalendarYear,MONTH(SepSun1+33)=9),SepSun1+33,""))</f>
        <v>43371</v>
      </c>
      <c r="H46" s="5">
        <f>IF(DAY(SepSun1)=1,IF(AND(YEAR(SepSun1+27)=CalendarYear,MONTH(SepSun1+27)=9),SepSun1+27,""),IF(AND(YEAR(SepSun1+34)=CalendarYear,MONTH(SepSun1+34)=9),SepSun1+34,""))</f>
        <v>43372</v>
      </c>
      <c r="I46" s="5">
        <f>IF(DAY(SepSun1)=1,IF(AND(YEAR(SepSun1+28)=CalendarYear,MONTH(SepSun1+28)=9),SepSun1+28,""),IF(AND(YEAR(SepSun1+35)=CalendarYear,MONTH(SepSun1+35)=9),SepSun1+35,""))</f>
        <v>43373</v>
      </c>
      <c r="J46" s="40"/>
      <c r="K46" s="5">
        <f>IF(DAY(OctSun1)=1,IF(AND(YEAR(OctSun1+22)=CalendarYear,MONTH(OctSun1+22)=10),OctSun1+22,""),IF(AND(YEAR(OctSun1+29)=CalendarYear,MONTH(OctSun1+29)=10),OctSun1+29,""))</f>
        <v>43402</v>
      </c>
      <c r="L46" s="5">
        <f>IF(DAY(OctSun1)=1,IF(AND(YEAR(OctSun1+23)=CalendarYear,MONTH(OctSun1+23)=10),OctSun1+23,""),IF(AND(YEAR(OctSun1+30)=CalendarYear,MONTH(OctSun1+30)=10),OctSun1+30,""))</f>
        <v>43403</v>
      </c>
      <c r="M46" s="5">
        <f>IF(DAY(OctSun1)=1,IF(AND(YEAR(OctSun1+24)=CalendarYear,MONTH(OctSun1+24)=10),OctSun1+24,""),IF(AND(YEAR(OctSun1+31)=CalendarYear,MONTH(OctSun1+31)=10),OctSun1+31,""))</f>
        <v>43404</v>
      </c>
      <c r="N46" s="5" t="str">
        <f>IF(DAY(OctSun1)=1,IF(AND(YEAR(OctSun1+25)=CalendarYear,MONTH(OctSun1+25)=10),OctSun1+25,""),IF(AND(YEAR(OctSun1+32)=CalendarYear,MONTH(OctSun1+32)=10),OctSun1+32,""))</f>
        <v/>
      </c>
      <c r="O46" s="5" t="str">
        <f>IF(DAY(OctSun1)=1,IF(AND(YEAR(OctSun1+26)=CalendarYear,MONTH(OctSun1+26)=10),OctSun1+26,""),IF(AND(YEAR(OctSun1+33)=CalendarYear,MONTH(OctSun1+33)=10),OctSun1+33,""))</f>
        <v/>
      </c>
      <c r="P46" s="5" t="str">
        <f>IF(DAY(OctSun1)=1,IF(AND(YEAR(OctSun1+27)=CalendarYear,MONTH(OctSun1+27)=10),OctSun1+27,""),IF(AND(YEAR(OctSun1+34)=CalendarYear,MONTH(OctSun1+34)=10),OctSun1+34,""))</f>
        <v/>
      </c>
      <c r="Q46" s="5" t="str">
        <f>IF(DAY(OctSun1)=1,IF(AND(YEAR(OctSun1+28)=CalendarYear,MONTH(OctSun1+28)=10),OctSun1+28,""),IF(AND(YEAR(OctSun1+35)=CalendarYear,MONTH(OctSun1+35)=10),OctSun1+35,""))</f>
        <v/>
      </c>
      <c r="R46" s="40"/>
      <c r="S46" s="8"/>
      <c r="T46" s="41"/>
      <c r="U46" s="50" t="s">
        <v>21</v>
      </c>
      <c r="V46" s="40"/>
      <c r="W46" s="40"/>
      <c r="X46" s="43"/>
    </row>
    <row r="47" spans="1:24" ht="15" customHeight="1" x14ac:dyDescent="0.3">
      <c r="A47" s="39"/>
      <c r="B47" s="40"/>
      <c r="C47" s="5" t="str">
        <f>IF(DAY(SepSun1)=1,IF(AND(YEAR(SepSun1+29)=CalendarYear,MONTH(SepSun1+29)=9),SepSun1+29,""),IF(AND(YEAR(SepSun1+36)=CalendarYear,MONTH(SepSun1+36)=9),SepSun1+36,""))</f>
        <v/>
      </c>
      <c r="D47" s="5" t="str">
        <f>IF(DAY(SepSun1)=1,IF(AND(YEAR(SepSun1+30)=CalendarYear,MONTH(SepSun1+30)=9),SepSun1+30,""),IF(AND(YEAR(SepSun1+37)=CalendarYear,MONTH(SepSun1+37)=9),SepSun1+37,""))</f>
        <v/>
      </c>
      <c r="E47" s="5" t="str">
        <f>IF(DAY(SepSun1)=1,IF(AND(YEAR(SepSun1+31)=CalendarYear,MONTH(SepSun1+31)=9),SepSun1+31,""),IF(AND(YEAR(SepSun1+38)=CalendarYear,MONTH(SepSun1+38)=9),SepSun1+38,""))</f>
        <v/>
      </c>
      <c r="F47" s="5" t="str">
        <f>IF(DAY(SepSun1)=1,IF(AND(YEAR(SepSun1+32)=CalendarYear,MONTH(SepSun1+32)=9),SepSun1+32,""),IF(AND(YEAR(SepSun1+39)=CalendarYear,MONTH(SepSun1+39)=9),SepSun1+39,""))</f>
        <v/>
      </c>
      <c r="G47" s="5" t="str">
        <f>IF(DAY(SepSun1)=1,IF(AND(YEAR(SepSun1+33)=CalendarYear,MONTH(SepSun1+33)=9),SepSun1+33,""),IF(AND(YEAR(SepSun1+40)=CalendarYear,MONTH(SepSun1+40)=9),SepSun1+40,""))</f>
        <v/>
      </c>
      <c r="H47" s="5" t="str">
        <f>IF(DAY(SepSun1)=1,IF(AND(YEAR(SepSun1+34)=CalendarYear,MONTH(SepSun1+34)=9),SepSun1+34,""),IF(AND(YEAR(SepSun1+41)=CalendarYear,MONTH(SepSun1+41)=9),SepSun1+41,""))</f>
        <v/>
      </c>
      <c r="I47" s="5" t="str">
        <f>IF(DAY(SepSun1)=1,IF(AND(YEAR(SepSun1+35)=CalendarYear,MONTH(SepSun1+35)=9),SepSun1+35,""),IF(AND(YEAR(SepSun1+42)=CalendarYear,MONTH(SepSun1+42)=9),SepSun1+42,""))</f>
        <v/>
      </c>
      <c r="J47" s="40"/>
      <c r="K47" s="5" t="str">
        <f>IF(DAY(OctSun1)=1,IF(AND(YEAR(OctSun1+29)=CalendarYear,MONTH(OctSun1+29)=10),OctSun1+29,""),IF(AND(YEAR(OctSun1+36)=CalendarYear,MONTH(OctSun1+36)=10),OctSun1+36,""))</f>
        <v/>
      </c>
      <c r="L47" s="5" t="str">
        <f>IF(DAY(OctSun1)=1,IF(AND(YEAR(OctSun1+30)=CalendarYear,MONTH(OctSun1+30)=10),OctSun1+30,""),IF(AND(YEAR(OctSun1+37)=CalendarYear,MONTH(OctSun1+37)=10),OctSun1+37,""))</f>
        <v/>
      </c>
      <c r="M47" s="5" t="str">
        <f>IF(DAY(OctSun1)=1,IF(AND(YEAR(OctSun1+31)=CalendarYear,MONTH(OctSun1+31)=10),OctSun1+31,""),IF(AND(YEAR(OctSun1+38)=CalendarYear,MONTH(OctSun1+38)=10),OctSun1+38,""))</f>
        <v/>
      </c>
      <c r="N47" s="5" t="str">
        <f>IF(DAY(OctSun1)=1,IF(AND(YEAR(OctSun1+32)=CalendarYear,MONTH(OctSun1+32)=10),OctSun1+32,""),IF(AND(YEAR(OctSun1+39)=CalendarYear,MONTH(OctSun1+39)=10),OctSun1+39,""))</f>
        <v/>
      </c>
      <c r="O47" s="5" t="str">
        <f>IF(DAY(OctSun1)=1,IF(AND(YEAR(OctSun1+33)=CalendarYear,MONTH(OctSun1+33)=10),OctSun1+33,""),IF(AND(YEAR(OctSun1+40)=CalendarYear,MONTH(OctSun1+40)=10),OctSun1+40,""))</f>
        <v/>
      </c>
      <c r="P47" s="5" t="str">
        <f>IF(DAY(OctSun1)=1,IF(AND(YEAR(OctSun1+34)=CalendarYear,MONTH(OctSun1+34)=10),OctSun1+34,""),IF(AND(YEAR(OctSun1+41)=CalendarYear,MONTH(OctSun1+41)=10),OctSun1+41,""))</f>
        <v/>
      </c>
      <c r="Q47" s="5" t="str">
        <f>IF(DAY(OctSun1)=1,IF(AND(YEAR(OctSun1+35)=CalendarYear,MONTH(OctSun1+35)=10),OctSun1+35,""),IF(AND(YEAR(OctSun1+42)=CalendarYear,MONTH(OctSun1+42)=10),OctSun1+42,""))</f>
        <v/>
      </c>
      <c r="R47" s="40"/>
      <c r="S47" s="8"/>
      <c r="T47" s="41"/>
      <c r="U47" s="50" t="s">
        <v>36</v>
      </c>
      <c r="V47" s="40"/>
      <c r="W47" s="40"/>
      <c r="X47" s="43"/>
    </row>
    <row r="48" spans="1:24" ht="15" customHeight="1" x14ac:dyDescent="0.2">
      <c r="A48" s="39"/>
      <c r="B48" s="40"/>
      <c r="C48" s="2"/>
      <c r="D48" s="2"/>
      <c r="E48" s="2"/>
      <c r="F48" s="2"/>
      <c r="G48" s="2"/>
      <c r="H48" s="2"/>
      <c r="I48" s="2"/>
      <c r="J48" s="40"/>
      <c r="K48" s="40"/>
      <c r="L48" s="40"/>
      <c r="M48" s="40"/>
      <c r="N48" s="40"/>
      <c r="O48" s="40"/>
      <c r="P48" s="40"/>
      <c r="Q48" s="40"/>
      <c r="R48" s="40"/>
      <c r="S48" s="8"/>
      <c r="T48" s="41"/>
      <c r="U48" s="41"/>
      <c r="V48" s="40"/>
      <c r="W48" s="40"/>
      <c r="X48" s="43"/>
    </row>
    <row r="49" spans="1:24" ht="15" customHeight="1" x14ac:dyDescent="0.3">
      <c r="A49" s="39"/>
      <c r="B49" s="40"/>
      <c r="C49" s="7" t="s">
        <v>15</v>
      </c>
      <c r="D49" s="6"/>
      <c r="E49" s="6"/>
      <c r="F49" s="6"/>
      <c r="G49" s="6"/>
      <c r="H49" s="6"/>
      <c r="I49" s="6"/>
      <c r="J49" s="40"/>
      <c r="K49" s="7" t="s">
        <v>16</v>
      </c>
      <c r="L49" s="6"/>
      <c r="M49" s="6"/>
      <c r="N49" s="6"/>
      <c r="O49" s="6"/>
      <c r="P49" s="6"/>
      <c r="Q49" s="6"/>
      <c r="R49" s="40"/>
      <c r="S49" s="8"/>
      <c r="T49" s="41"/>
      <c r="U49" s="41"/>
      <c r="V49" s="40"/>
      <c r="W49" s="40"/>
      <c r="X49" s="43"/>
    </row>
    <row r="50" spans="1:24" ht="15" customHeight="1" x14ac:dyDescent="0.3">
      <c r="A50" s="39"/>
      <c r="B50" s="40"/>
      <c r="C50" s="13" t="s">
        <v>1</v>
      </c>
      <c r="D50" s="13" t="s">
        <v>2</v>
      </c>
      <c r="E50" s="13" t="s">
        <v>3</v>
      </c>
      <c r="F50" s="13" t="s">
        <v>2</v>
      </c>
      <c r="G50" s="13" t="s">
        <v>4</v>
      </c>
      <c r="H50" s="13" t="s">
        <v>0</v>
      </c>
      <c r="I50" s="13" t="s">
        <v>0</v>
      </c>
      <c r="J50" s="51"/>
      <c r="K50" s="13" t="s">
        <v>1</v>
      </c>
      <c r="L50" s="13" t="s">
        <v>2</v>
      </c>
      <c r="M50" s="13" t="s">
        <v>3</v>
      </c>
      <c r="N50" s="13" t="s">
        <v>2</v>
      </c>
      <c r="O50" s="13" t="s">
        <v>4</v>
      </c>
      <c r="P50" s="13" t="s">
        <v>0</v>
      </c>
      <c r="Q50" s="13" t="s">
        <v>0</v>
      </c>
      <c r="R50" s="40"/>
      <c r="S50" s="8"/>
      <c r="T50" s="41"/>
      <c r="U50" s="15" t="s">
        <v>22</v>
      </c>
      <c r="V50" s="40"/>
      <c r="W50" s="40"/>
      <c r="X50" s="43"/>
    </row>
    <row r="51" spans="1:24" ht="15" customHeight="1" x14ac:dyDescent="0.3">
      <c r="A51" s="39"/>
      <c r="B51" s="40"/>
      <c r="C51" s="5" t="str">
        <f>IF(DAY(NovSun1)=1,"",IF(AND(YEAR(NovSun1+1)=CalendarYear,MONTH(NovSun1+1)=11),NovSun1+1,""))</f>
        <v/>
      </c>
      <c r="D51" s="5" t="str">
        <f>IF(DAY(NovSun1)=1,"",IF(AND(YEAR(NovSun1+2)=CalendarYear,MONTH(NovSun1+2)=11),NovSun1+2,""))</f>
        <v/>
      </c>
      <c r="E51" s="5" t="str">
        <f>IF(DAY(NovSun1)=1,"",IF(AND(YEAR(NovSun1+3)=CalendarYear,MONTH(NovSun1+3)=11),NovSun1+3,""))</f>
        <v/>
      </c>
      <c r="F51" s="5">
        <f>IF(DAY(NovSun1)=1,"",IF(AND(YEAR(NovSun1+4)=CalendarYear,MONTH(NovSun1+4)=11),NovSun1+4,""))</f>
        <v>43405</v>
      </c>
      <c r="G51" s="17">
        <f>IF(DAY(NovSun1)=1,"",IF(AND(YEAR(NovSun1+5)=CalendarYear,MONTH(NovSun1+5)=11),NovSun1+5,""))</f>
        <v>43406</v>
      </c>
      <c r="H51" s="17">
        <f>IF(DAY(NovSun1)=1,"",IF(AND(YEAR(NovSun1+6)=CalendarYear,MONTH(NovSun1+6)=11),NovSun1+6,""))</f>
        <v>43407</v>
      </c>
      <c r="I51" s="17">
        <f>IF(DAY(NovSun1)=1,IF(AND(YEAR(NovSun1)=CalendarYear,MONTH(NovSun1)=11),NovSun1,""),IF(AND(YEAR(NovSun1+7)=CalendarYear,MONTH(NovSun1+7)=11),NovSun1+7,""))</f>
        <v>43408</v>
      </c>
      <c r="J51" s="40"/>
      <c r="K51" s="5" t="str">
        <f>IF(DAY(DecSun1)=1,"",IF(AND(YEAR(DecSun1+1)=CalendarYear,MONTH(DecSun1+1)=12),DecSun1+1,""))</f>
        <v/>
      </c>
      <c r="L51" s="5" t="str">
        <f>IF(DAY(DecSun1)=1,"",IF(AND(YEAR(DecSun1+2)=CalendarYear,MONTH(DecSun1+2)=12),DecSun1+2,""))</f>
        <v/>
      </c>
      <c r="M51" s="5" t="str">
        <f>IF(DAY(DecSun1)=1,"",IF(AND(YEAR(DecSun1+3)=CalendarYear,MONTH(DecSun1+3)=12),DecSun1+3,""))</f>
        <v/>
      </c>
      <c r="N51" s="5" t="str">
        <f>IF(DAY(DecSun1)=1,"",IF(AND(YEAR(DecSun1+4)=CalendarYear,MONTH(DecSun1+4)=12),DecSun1+4,""))</f>
        <v/>
      </c>
      <c r="O51" s="5" t="str">
        <f>IF(DAY(DecSun1)=1,"",IF(AND(YEAR(DecSun1+5)=CalendarYear,MONTH(DecSun1+5)=12),DecSun1+5,""))</f>
        <v/>
      </c>
      <c r="P51" s="5">
        <f>IF(DAY(DecSun1)=1,"",IF(AND(YEAR(DecSun1+6)=CalendarYear,MONTH(DecSun1+6)=12),DecSun1+6,""))</f>
        <v>43435</v>
      </c>
      <c r="Q51" s="5">
        <f>IF(DAY(DecSun1)=1,IF(AND(YEAR(DecSun1)=CalendarYear,MONTH(DecSun1)=12),DecSun1,""),IF(AND(YEAR(DecSun1+7)=CalendarYear,MONTH(DecSun1+7)=12),DecSun1+7,""))</f>
        <v>43436</v>
      </c>
      <c r="R51" s="40"/>
      <c r="S51" s="8"/>
      <c r="T51" s="41"/>
      <c r="U51" s="45" t="s">
        <v>23</v>
      </c>
      <c r="V51" s="40"/>
      <c r="W51" s="40"/>
      <c r="X51" s="43"/>
    </row>
    <row r="52" spans="1:24" ht="15" customHeight="1" x14ac:dyDescent="0.2">
      <c r="A52" s="39"/>
      <c r="B52" s="40"/>
      <c r="C52" s="5">
        <f>IF(DAY(NovSun1)=1,IF(AND(YEAR(NovSun1+1)=CalendarYear,MONTH(NovSun1+1)=11),NovSun1+1,""),IF(AND(YEAR(NovSun1+8)=CalendarYear,MONTH(NovSun1+8)=11),NovSun1+8,""))</f>
        <v>43409</v>
      </c>
      <c r="D52" s="5">
        <f>IF(DAY(NovSun1)=1,IF(AND(YEAR(NovSun1+2)=CalendarYear,MONTH(NovSun1+2)=11),NovSun1+2,""),IF(AND(YEAR(NovSun1+9)=CalendarYear,MONTH(NovSun1+9)=11),NovSun1+9,""))</f>
        <v>43410</v>
      </c>
      <c r="E52" s="5">
        <f>IF(DAY(NovSun1)=1,IF(AND(YEAR(NovSun1+3)=CalendarYear,MONTH(NovSun1+3)=11),NovSun1+3,""),IF(AND(YEAR(NovSun1+10)=CalendarYear,MONTH(NovSun1+10)=11),NovSun1+10,""))</f>
        <v>43411</v>
      </c>
      <c r="F52" s="5">
        <f>IF(DAY(NovSun1)=1,IF(AND(YEAR(NovSun1+4)=CalendarYear,MONTH(NovSun1+4)=11),NovSun1+4,""),IF(AND(YEAR(NovSun1+11)=CalendarYear,MONTH(NovSun1+11)=11),NovSun1+11,""))</f>
        <v>43412</v>
      </c>
      <c r="G52" s="5">
        <f>IF(DAY(NovSun1)=1,IF(AND(YEAR(NovSun1+5)=CalendarYear,MONTH(NovSun1+5)=11),NovSun1+5,""),IF(AND(YEAR(NovSun1+12)=CalendarYear,MONTH(NovSun1+12)=11),NovSun1+12,""))</f>
        <v>43413</v>
      </c>
      <c r="H52" s="5">
        <f>IF(DAY(NovSun1)=1,IF(AND(YEAR(NovSun1+6)=CalendarYear,MONTH(NovSun1+6)=11),NovSun1+6,""),IF(AND(YEAR(NovSun1+13)=CalendarYear,MONTH(NovSun1+13)=11),NovSun1+13,""))</f>
        <v>43414</v>
      </c>
      <c r="I52" s="5">
        <f>IF(DAY(NovSun1)=1,IF(AND(YEAR(NovSun1+7)=CalendarYear,MONTH(NovSun1+7)=11),NovSun1+7,""),IF(AND(YEAR(NovSun1+14)=CalendarYear,MONTH(NovSun1+14)=11),NovSun1+14,""))</f>
        <v>43415</v>
      </c>
      <c r="J52" s="40"/>
      <c r="K52" s="5">
        <f>IF(DAY(DecSun1)=1,IF(AND(YEAR(DecSun1+1)=CalendarYear,MONTH(DecSun1+1)=12),DecSun1+1,""),IF(AND(YEAR(DecSun1+8)=CalendarYear,MONTH(DecSun1+8)=12),DecSun1+8,""))</f>
        <v>43437</v>
      </c>
      <c r="L52" s="5">
        <f>IF(DAY(DecSun1)=1,IF(AND(YEAR(DecSun1+2)=CalendarYear,MONTH(DecSun1+2)=12),DecSun1+2,""),IF(AND(YEAR(DecSun1+9)=CalendarYear,MONTH(DecSun1+9)=12),DecSun1+9,""))</f>
        <v>43438</v>
      </c>
      <c r="M52" s="5">
        <f>IF(DAY(DecSun1)=1,IF(AND(YEAR(DecSun1+3)=CalendarYear,MONTH(DecSun1+3)=12),DecSun1+3,""),IF(AND(YEAR(DecSun1+10)=CalendarYear,MONTH(DecSun1+10)=12),DecSun1+10,""))</f>
        <v>43439</v>
      </c>
      <c r="N52" s="5">
        <f>IF(DAY(DecSun1)=1,IF(AND(YEAR(DecSun1+4)=CalendarYear,MONTH(DecSun1+4)=12),DecSun1+4,""),IF(AND(YEAR(DecSun1+11)=CalendarYear,MONTH(DecSun1+11)=12),DecSun1+11,""))</f>
        <v>43440</v>
      </c>
      <c r="O52" s="5">
        <f>IF(DAY(DecSun1)=1,IF(AND(YEAR(DecSun1+5)=CalendarYear,MONTH(DecSun1+5)=12),DecSun1+5,""),IF(AND(YEAR(DecSun1+12)=CalendarYear,MONTH(DecSun1+12)=12),DecSun1+12,""))</f>
        <v>43441</v>
      </c>
      <c r="P52" s="5">
        <f>IF(DAY(DecSun1)=1,IF(AND(YEAR(DecSun1+6)=CalendarYear,MONTH(DecSun1+6)=12),DecSun1+6,""),IF(AND(YEAR(DecSun1+13)=CalendarYear,MONTH(DecSun1+13)=12),DecSun1+13,""))</f>
        <v>43442</v>
      </c>
      <c r="Q52" s="5">
        <f>IF(DAY(DecSun1)=1,IF(AND(YEAR(DecSun1+7)=CalendarYear,MONTH(DecSun1+7)=12),DecSun1+7,""),IF(AND(YEAR(DecSun1+14)=CalendarYear,MONTH(DecSun1+14)=12),DecSun1+14,""))</f>
        <v>43443</v>
      </c>
      <c r="R52" s="40"/>
      <c r="S52" s="8"/>
      <c r="T52" s="41"/>
      <c r="U52" s="41"/>
      <c r="V52" s="40"/>
      <c r="W52" s="40"/>
      <c r="X52" s="43"/>
    </row>
    <row r="53" spans="1:24" ht="15" customHeight="1" x14ac:dyDescent="0.2">
      <c r="A53" s="39"/>
      <c r="B53" s="40"/>
      <c r="C53" s="5">
        <f>IF(DAY(NovSun1)=1,IF(AND(YEAR(NovSun1+8)=CalendarYear,MONTH(NovSun1+8)=11),NovSun1+8,""),IF(AND(YEAR(NovSun1+15)=CalendarYear,MONTH(NovSun1+15)=11),NovSun1+15,""))</f>
        <v>43416</v>
      </c>
      <c r="D53" s="5">
        <f>IF(DAY(NovSun1)=1,IF(AND(YEAR(NovSun1+9)=CalendarYear,MONTH(NovSun1+9)=11),NovSun1+9,""),IF(AND(YEAR(NovSun1+16)=CalendarYear,MONTH(NovSun1+16)=11),NovSun1+16,""))</f>
        <v>43417</v>
      </c>
      <c r="E53" s="5">
        <f>IF(DAY(NovSun1)=1,IF(AND(YEAR(NovSun1+10)=CalendarYear,MONTH(NovSun1+10)=11),NovSun1+10,""),IF(AND(YEAR(NovSun1+17)=CalendarYear,MONTH(NovSun1+17)=11),NovSun1+17,""))</f>
        <v>43418</v>
      </c>
      <c r="F53" s="5">
        <f>IF(DAY(NovSun1)=1,IF(AND(YEAR(NovSun1+11)=CalendarYear,MONTH(NovSun1+11)=11),NovSun1+11,""),IF(AND(YEAR(NovSun1+18)=CalendarYear,MONTH(NovSun1+18)=11),NovSun1+18,""))</f>
        <v>43419</v>
      </c>
      <c r="G53" s="5">
        <f>IF(DAY(NovSun1)=1,IF(AND(YEAR(NovSun1+12)=CalendarYear,MONTH(NovSun1+12)=11),NovSun1+12,""),IF(AND(YEAR(NovSun1+19)=CalendarYear,MONTH(NovSun1+19)=11),NovSun1+19,""))</f>
        <v>43420</v>
      </c>
      <c r="H53" s="5">
        <f>IF(DAY(NovSun1)=1,IF(AND(YEAR(NovSun1+13)=CalendarYear,MONTH(NovSun1+13)=11),NovSun1+13,""),IF(AND(YEAR(NovSun1+20)=CalendarYear,MONTH(NovSun1+20)=11),NovSun1+20,""))</f>
        <v>43421</v>
      </c>
      <c r="I53" s="5">
        <f>IF(DAY(NovSun1)=1,IF(AND(YEAR(NovSun1+14)=CalendarYear,MONTH(NovSun1+14)=11),NovSun1+14,""),IF(AND(YEAR(NovSun1+21)=CalendarYear,MONTH(NovSun1+21)=11),NovSun1+21,""))</f>
        <v>43422</v>
      </c>
      <c r="J53" s="40"/>
      <c r="K53" s="5">
        <f>IF(DAY(DecSun1)=1,IF(AND(YEAR(DecSun1+8)=CalendarYear,MONTH(DecSun1+8)=12),DecSun1+8,""),IF(AND(YEAR(DecSun1+15)=CalendarYear,MONTH(DecSun1+15)=12),DecSun1+15,""))</f>
        <v>43444</v>
      </c>
      <c r="L53" s="5">
        <f>IF(DAY(DecSun1)=1,IF(AND(YEAR(DecSun1+9)=CalendarYear,MONTH(DecSun1+9)=12),DecSun1+9,""),IF(AND(YEAR(DecSun1+16)=CalendarYear,MONTH(DecSun1+16)=12),DecSun1+16,""))</f>
        <v>43445</v>
      </c>
      <c r="M53" s="5">
        <f>IF(DAY(DecSun1)=1,IF(AND(YEAR(DecSun1+10)=CalendarYear,MONTH(DecSun1+10)=12),DecSun1+10,""),IF(AND(YEAR(DecSun1+17)=CalendarYear,MONTH(DecSun1+17)=12),DecSun1+17,""))</f>
        <v>43446</v>
      </c>
      <c r="N53" s="5">
        <f>IF(DAY(DecSun1)=1,IF(AND(YEAR(DecSun1+11)=CalendarYear,MONTH(DecSun1+11)=12),DecSun1+11,""),IF(AND(YEAR(DecSun1+18)=CalendarYear,MONTH(DecSun1+18)=12),DecSun1+18,""))</f>
        <v>43447</v>
      </c>
      <c r="O53" s="5">
        <f>IF(DAY(DecSun1)=1,IF(AND(YEAR(DecSun1+12)=CalendarYear,MONTH(DecSun1+12)=12),DecSun1+12,""),IF(AND(YEAR(DecSun1+19)=CalendarYear,MONTH(DecSun1+19)=12),DecSun1+19,""))</f>
        <v>43448</v>
      </c>
      <c r="P53" s="5">
        <f>IF(DAY(DecSun1)=1,IF(AND(YEAR(DecSun1+13)=CalendarYear,MONTH(DecSun1+13)=12),DecSun1+13,""),IF(AND(YEAR(DecSun1+20)=CalendarYear,MONTH(DecSun1+20)=12),DecSun1+20,""))</f>
        <v>43449</v>
      </c>
      <c r="Q53" s="5">
        <f>IF(DAY(DecSun1)=1,IF(AND(YEAR(DecSun1+14)=CalendarYear,MONTH(DecSun1+14)=12),DecSun1+14,""),IF(AND(YEAR(DecSun1+21)=CalendarYear,MONTH(DecSun1+21)=12),DecSun1+21,""))</f>
        <v>43450</v>
      </c>
      <c r="R53" s="40"/>
      <c r="S53" s="8"/>
      <c r="T53" s="41"/>
      <c r="U53" s="40"/>
      <c r="V53" s="40"/>
      <c r="W53" s="40"/>
      <c r="X53" s="43"/>
    </row>
    <row r="54" spans="1:24" ht="15" customHeight="1" x14ac:dyDescent="0.3">
      <c r="A54" s="39"/>
      <c r="B54" s="40"/>
      <c r="C54" s="5">
        <f>IF(DAY(NovSun1)=1,IF(AND(YEAR(NovSun1+15)=CalendarYear,MONTH(NovSun1+15)=11),NovSun1+15,""),IF(AND(YEAR(NovSun1+22)=CalendarYear,MONTH(NovSun1+22)=11),NovSun1+22,""))</f>
        <v>43423</v>
      </c>
      <c r="D54" s="5">
        <f>IF(DAY(NovSun1)=1,IF(AND(YEAR(NovSun1+16)=CalendarYear,MONTH(NovSun1+16)=11),NovSun1+16,""),IF(AND(YEAR(NovSun1+23)=CalendarYear,MONTH(NovSun1+23)=11),NovSun1+23,""))</f>
        <v>43424</v>
      </c>
      <c r="E54" s="5">
        <f>IF(DAY(NovSun1)=1,IF(AND(YEAR(NovSun1+17)=CalendarYear,MONTH(NovSun1+17)=11),NovSun1+17,""),IF(AND(YEAR(NovSun1+24)=CalendarYear,MONTH(NovSun1+24)=11),NovSun1+24,""))</f>
        <v>43425</v>
      </c>
      <c r="F54" s="5">
        <f>IF(DAY(NovSun1)=1,IF(AND(YEAR(NovSun1+18)=CalendarYear,MONTH(NovSun1+18)=11),NovSun1+18,""),IF(AND(YEAR(NovSun1+25)=CalendarYear,MONTH(NovSun1+25)=11),NovSun1+25,""))</f>
        <v>43426</v>
      </c>
      <c r="G54" s="5">
        <f>IF(DAY(NovSun1)=1,IF(AND(YEAR(NovSun1+19)=CalendarYear,MONTH(NovSun1+19)=11),NovSun1+19,""),IF(AND(YEAR(NovSun1+26)=CalendarYear,MONTH(NovSun1+26)=11),NovSun1+26,""))</f>
        <v>43427</v>
      </c>
      <c r="H54" s="5">
        <f>IF(DAY(NovSun1)=1,IF(AND(YEAR(NovSun1+20)=CalendarYear,MONTH(NovSun1+20)=11),NovSun1+20,""),IF(AND(YEAR(NovSun1+27)=CalendarYear,MONTH(NovSun1+27)=11),NovSun1+27,""))</f>
        <v>43428</v>
      </c>
      <c r="I54" s="5">
        <f>IF(DAY(NovSun1)=1,IF(AND(YEAR(NovSun1+21)=CalendarYear,MONTH(NovSun1+21)=11),NovSun1+21,""),IF(AND(YEAR(NovSun1+28)=CalendarYear,MONTH(NovSun1+28)=11),NovSun1+28,""))</f>
        <v>43429</v>
      </c>
      <c r="J54" s="40"/>
      <c r="K54" s="5">
        <f>IF(DAY(DecSun1)=1,IF(AND(YEAR(DecSun1+15)=CalendarYear,MONTH(DecSun1+15)=12),DecSun1+15,""),IF(AND(YEAR(DecSun1+22)=CalendarYear,MONTH(DecSun1+22)=12),DecSun1+22,""))</f>
        <v>43451</v>
      </c>
      <c r="L54" s="5">
        <f>IF(DAY(DecSun1)=1,IF(AND(YEAR(DecSun1+16)=CalendarYear,MONTH(DecSun1+16)=12),DecSun1+16,""),IF(AND(YEAR(DecSun1+23)=CalendarYear,MONTH(DecSun1+23)=12),DecSun1+23,""))</f>
        <v>43452</v>
      </c>
      <c r="M54" s="5">
        <f>IF(DAY(DecSun1)=1,IF(AND(YEAR(DecSun1+17)=CalendarYear,MONTH(DecSun1+17)=12),DecSun1+17,""),IF(AND(YEAR(DecSun1+24)=CalendarYear,MONTH(DecSun1+24)=12),DecSun1+24,""))</f>
        <v>43453</v>
      </c>
      <c r="N54" s="5">
        <f>IF(DAY(DecSun1)=1,IF(AND(YEAR(DecSun1+18)=CalendarYear,MONTH(DecSun1+18)=12),DecSun1+18,""),IF(AND(YEAR(DecSun1+25)=CalendarYear,MONTH(DecSun1+25)=12),DecSun1+25,""))</f>
        <v>43454</v>
      </c>
      <c r="O54" s="5">
        <f>IF(DAY(DecSun1)=1,IF(AND(YEAR(DecSun1+19)=CalendarYear,MONTH(DecSun1+19)=12),DecSun1+19,""),IF(AND(YEAR(DecSun1+26)=CalendarYear,MONTH(DecSun1+26)=12),DecSun1+26,""))</f>
        <v>43455</v>
      </c>
      <c r="P54" s="5">
        <f>IF(DAY(DecSun1)=1,IF(AND(YEAR(DecSun1+20)=CalendarYear,MONTH(DecSun1+20)=12),DecSun1+20,""),IF(AND(YEAR(DecSun1+27)=CalendarYear,MONTH(DecSun1+27)=12),DecSun1+27,""))</f>
        <v>43456</v>
      </c>
      <c r="Q54" s="5">
        <f>IF(DAY(DecSun1)=1,IF(AND(YEAR(DecSun1+21)=CalendarYear,MONTH(DecSun1+21)=12),DecSun1+21,""),IF(AND(YEAR(DecSun1+28)=CalendarYear,MONTH(DecSun1+28)=12),DecSun1+28,""))</f>
        <v>43457</v>
      </c>
      <c r="R54" s="40"/>
      <c r="S54" s="8"/>
      <c r="T54" s="41"/>
      <c r="U54" s="15" t="s">
        <v>24</v>
      </c>
      <c r="V54" s="40"/>
      <c r="W54" s="40"/>
      <c r="X54" s="43"/>
    </row>
    <row r="55" spans="1:24" ht="15" customHeight="1" x14ac:dyDescent="0.2">
      <c r="A55" s="39"/>
      <c r="B55" s="40"/>
      <c r="C55" s="5">
        <f>IF(DAY(NovSun1)=1,IF(AND(YEAR(NovSun1+22)=CalendarYear,MONTH(NovSun1+22)=11),NovSun1+22,""),IF(AND(YEAR(NovSun1+29)=CalendarYear,MONTH(NovSun1+29)=11),NovSun1+29,""))</f>
        <v>43430</v>
      </c>
      <c r="D55" s="5">
        <f>IF(DAY(NovSun1)=1,IF(AND(YEAR(NovSun1+23)=CalendarYear,MONTH(NovSun1+23)=11),NovSun1+23,""),IF(AND(YEAR(NovSun1+30)=CalendarYear,MONTH(NovSun1+30)=11),NovSun1+30,""))</f>
        <v>43431</v>
      </c>
      <c r="E55" s="5">
        <f>IF(DAY(NovSun1)=1,IF(AND(YEAR(NovSun1+24)=CalendarYear,MONTH(NovSun1+24)=11),NovSun1+24,""),IF(AND(YEAR(NovSun1+31)=CalendarYear,MONTH(NovSun1+31)=11),NovSun1+31,""))</f>
        <v>43432</v>
      </c>
      <c r="F55" s="5">
        <f>IF(DAY(NovSun1)=1,IF(AND(YEAR(NovSun1+25)=CalendarYear,MONTH(NovSun1+25)=11),NovSun1+25,""),IF(AND(YEAR(NovSun1+32)=CalendarYear,MONTH(NovSun1+32)=11),NovSun1+32,""))</f>
        <v>43433</v>
      </c>
      <c r="G55" s="5">
        <f>IF(DAY(NovSun1)=1,IF(AND(YEAR(NovSun1+26)=CalendarYear,MONTH(NovSun1+26)=11),NovSun1+26,""),IF(AND(YEAR(NovSun1+33)=CalendarYear,MONTH(NovSun1+33)=11),NovSun1+33,""))</f>
        <v>43434</v>
      </c>
      <c r="H55" s="5" t="str">
        <f>IF(DAY(NovSun1)=1,IF(AND(YEAR(NovSun1+27)=CalendarYear,MONTH(NovSun1+27)=11),NovSun1+27,""),IF(AND(YEAR(NovSun1+34)=CalendarYear,MONTH(NovSun1+34)=11),NovSun1+34,""))</f>
        <v/>
      </c>
      <c r="I55" s="5" t="str">
        <f>IF(DAY(NovSun1)=1,IF(AND(YEAR(NovSun1+28)=CalendarYear,MONTH(NovSun1+28)=11),NovSun1+28,""),IF(AND(YEAR(NovSun1+35)=CalendarYear,MONTH(NovSun1+35)=11),NovSun1+35,""))</f>
        <v/>
      </c>
      <c r="J55" s="40"/>
      <c r="K55" s="5">
        <f>IF(DAY(DecSun1)=1,IF(AND(YEAR(DecSun1+22)=CalendarYear,MONTH(DecSun1+22)=12),DecSun1+22,""),IF(AND(YEAR(DecSun1+29)=CalendarYear,MONTH(DecSun1+29)=12),DecSun1+29,""))</f>
        <v>43458</v>
      </c>
      <c r="L55" s="5">
        <f>IF(DAY(DecSun1)=1,IF(AND(YEAR(DecSun1+23)=CalendarYear,MONTH(DecSun1+23)=12),DecSun1+23,""),IF(AND(YEAR(DecSun1+30)=CalendarYear,MONTH(DecSun1+30)=12),DecSun1+30,""))</f>
        <v>43459</v>
      </c>
      <c r="M55" s="5">
        <f>IF(DAY(DecSun1)=1,IF(AND(YEAR(DecSun1+24)=CalendarYear,MONTH(DecSun1+24)=12),DecSun1+24,""),IF(AND(YEAR(DecSun1+31)=CalendarYear,MONTH(DecSun1+31)=12),DecSun1+31,""))</f>
        <v>43460</v>
      </c>
      <c r="N55" s="5">
        <f>IF(DAY(DecSun1)=1,IF(AND(YEAR(DecSun1+25)=CalendarYear,MONTH(DecSun1+25)=12),DecSun1+25,""),IF(AND(YEAR(DecSun1+32)=CalendarYear,MONTH(DecSun1+32)=12),DecSun1+32,""))</f>
        <v>43461</v>
      </c>
      <c r="O55" s="5">
        <f>IF(DAY(DecSun1)=1,IF(AND(YEAR(DecSun1+26)=CalendarYear,MONTH(DecSun1+26)=12),DecSun1+26,""),IF(AND(YEAR(DecSun1+33)=CalendarYear,MONTH(DecSun1+33)=12),DecSun1+33,""))</f>
        <v>43462</v>
      </c>
      <c r="P55" s="5">
        <f>IF(DAY(DecSun1)=1,IF(AND(YEAR(DecSun1+27)=CalendarYear,MONTH(DecSun1+27)=12),DecSun1+27,""),IF(AND(YEAR(DecSun1+34)=CalendarYear,MONTH(DecSun1+34)=12),DecSun1+34,""))</f>
        <v>43463</v>
      </c>
      <c r="Q55" s="5">
        <f>IF(DAY(DecSun1)=1,IF(AND(YEAR(DecSun1+28)=CalendarYear,MONTH(DecSun1+28)=12),DecSun1+28,""),IF(AND(YEAR(DecSun1+35)=CalendarYear,MONTH(DecSun1+35)=12),DecSun1+35,""))</f>
        <v>43464</v>
      </c>
      <c r="R55" s="40"/>
      <c r="S55" s="8"/>
      <c r="T55" s="41"/>
      <c r="U55" s="41" t="s">
        <v>40</v>
      </c>
      <c r="V55" s="40"/>
      <c r="W55" s="40"/>
      <c r="X55" s="43"/>
    </row>
    <row r="56" spans="1:24" ht="15" customHeight="1" x14ac:dyDescent="0.2">
      <c r="A56" s="39"/>
      <c r="B56" s="40"/>
      <c r="C56" s="5" t="str">
        <f>IF(DAY(NovSun1)=1,IF(AND(YEAR(NovSun1+29)=CalendarYear,MONTH(NovSun1+29)=11),NovSun1+29,""),IF(AND(YEAR(NovSun1+36)=CalendarYear,MONTH(NovSun1+36)=11),NovSun1+36,""))</f>
        <v/>
      </c>
      <c r="D56" s="5" t="str">
        <f>IF(DAY(NovSun1)=1,IF(AND(YEAR(NovSun1+30)=CalendarYear,MONTH(NovSun1+30)=11),NovSun1+30,""),IF(AND(YEAR(NovSun1+37)=CalendarYear,MONTH(NovSun1+37)=11),NovSun1+37,""))</f>
        <v/>
      </c>
      <c r="E56" s="5" t="str">
        <f>IF(DAY(NovSun1)=1,IF(AND(YEAR(NovSun1+31)=CalendarYear,MONTH(NovSun1+31)=11),NovSun1+31,""),IF(AND(YEAR(NovSun1+38)=CalendarYear,MONTH(NovSun1+38)=11),NovSun1+38,""))</f>
        <v/>
      </c>
      <c r="F56" s="5" t="str">
        <f>IF(DAY(NovSun1)=1,IF(AND(YEAR(NovSun1+32)=CalendarYear,MONTH(NovSun1+32)=11),NovSun1+32,""),IF(AND(YEAR(NovSun1+39)=CalendarYear,MONTH(NovSun1+39)=11),NovSun1+39,""))</f>
        <v/>
      </c>
      <c r="G56" s="5" t="str">
        <f>IF(DAY(NovSun1)=1,IF(AND(YEAR(NovSun1+33)=CalendarYear,MONTH(NovSun1+33)=11),NovSun1+33,""),IF(AND(YEAR(NovSun1+40)=CalendarYear,MONTH(NovSun1+40)=11),NovSun1+40,""))</f>
        <v/>
      </c>
      <c r="H56" s="5" t="str">
        <f>IF(DAY(NovSun1)=1,IF(AND(YEAR(NovSun1+34)=CalendarYear,MONTH(NovSun1+34)=11),NovSun1+34,""),IF(AND(YEAR(NovSun1+41)=CalendarYear,MONTH(NovSun1+41)=11),NovSun1+41,""))</f>
        <v/>
      </c>
      <c r="I56" s="5" t="str">
        <f>IF(DAY(NovSun1)=1,IF(AND(YEAR(NovSun1+35)=CalendarYear,MONTH(NovSun1+35)=11),NovSun1+35,""),IF(AND(YEAR(NovSun1+42)=CalendarYear,MONTH(NovSun1+42)=11),NovSun1+42,""))</f>
        <v/>
      </c>
      <c r="J56" s="40"/>
      <c r="K56" s="5">
        <f>IF(DAY(DecSun1)=1,IF(AND(YEAR(DecSun1+29)=CalendarYear,MONTH(DecSun1+29)=12),DecSun1+29,""),IF(AND(YEAR(DecSun1+36)=CalendarYear,MONTH(DecSun1+36)=12),DecSun1+36,""))</f>
        <v>43465</v>
      </c>
      <c r="L56" s="5" t="str">
        <f>IF(DAY(DecSun1)=1,IF(AND(YEAR(DecSun1+30)=CalendarYear,MONTH(DecSun1+30)=12),DecSun1+30,""),IF(AND(YEAR(DecSun1+37)=CalendarYear,MONTH(DecSun1+37)=12),DecSun1+37,""))</f>
        <v/>
      </c>
      <c r="M56" s="5" t="str">
        <f>IF(DAY(DecSun1)=1,IF(AND(YEAR(DecSun1+31)=CalendarYear,MONTH(DecSun1+31)=12),DecSun1+31,""),IF(AND(YEAR(DecSun1+38)=CalendarYear,MONTH(DecSun1+38)=12),DecSun1+38,""))</f>
        <v/>
      </c>
      <c r="N56" s="5" t="str">
        <f>IF(DAY(DecSun1)=1,IF(AND(YEAR(DecSun1+32)=CalendarYear,MONTH(DecSun1+32)=12),DecSun1+32,""),IF(AND(YEAR(DecSun1+39)=CalendarYear,MONTH(DecSun1+39)=12),DecSun1+39,""))</f>
        <v/>
      </c>
      <c r="O56" s="5" t="str">
        <f>IF(DAY(DecSun1)=1,IF(AND(YEAR(DecSun1+33)=CalendarYear,MONTH(DecSun1+33)=12),DecSun1+33,""),IF(AND(YEAR(DecSun1+40)=CalendarYear,MONTH(DecSun1+40)=12),DecSun1+40,""))</f>
        <v/>
      </c>
      <c r="P56" s="5" t="str">
        <f>IF(DAY(DecSun1)=1,IF(AND(YEAR(DecSun1+34)=CalendarYear,MONTH(DecSun1+34)=12),DecSun1+34,""),IF(AND(YEAR(DecSun1+41)=CalendarYear,MONTH(DecSun1+41)=12),DecSun1+41,""))</f>
        <v/>
      </c>
      <c r="Q56" s="5" t="str">
        <f>IF(DAY(DecSun1)=1,IF(AND(YEAR(DecSun1+35)=CalendarYear,MONTH(DecSun1+35)=12),DecSun1+35,""),IF(AND(YEAR(DecSun1+42)=CalendarYear,MONTH(DecSun1+42)=12),DecSun1+42,""))</f>
        <v/>
      </c>
      <c r="R56" s="40"/>
      <c r="S56" s="8"/>
      <c r="T56" s="41"/>
      <c r="U56" s="41" t="s">
        <v>25</v>
      </c>
      <c r="V56" s="40"/>
      <c r="W56" s="40"/>
      <c r="X56" s="43"/>
    </row>
    <row r="57" spans="1:24" ht="15" customHeight="1" thickBot="1" x14ac:dyDescent="0.2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4"/>
      <c r="L57" s="54"/>
      <c r="M57" s="54"/>
      <c r="N57" s="54"/>
      <c r="O57" s="54"/>
      <c r="P57" s="54"/>
      <c r="Q57" s="54"/>
      <c r="R57" s="53"/>
      <c r="S57" s="53"/>
      <c r="T57" s="55"/>
      <c r="U57" s="56"/>
      <c r="V57" s="53"/>
      <c r="W57" s="53"/>
      <c r="X57" s="57"/>
    </row>
    <row r="58" spans="1:24" ht="15" customHeight="1" x14ac:dyDescent="0.2">
      <c r="U58" s="10"/>
    </row>
    <row r="59" spans="1:24" ht="15" customHeight="1" x14ac:dyDescent="0.2"/>
    <row r="60" spans="1:24" ht="15" customHeight="1" x14ac:dyDescent="0.2"/>
    <row r="61" spans="1:24" ht="15" customHeight="1" x14ac:dyDescent="0.2"/>
    <row r="62" spans="1:24" ht="15" customHeight="1" x14ac:dyDescent="0.2"/>
    <row r="63" spans="1:24" ht="15" customHeight="1" x14ac:dyDescent="0.2"/>
    <row r="64" spans="1:2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mergeCells count="1">
    <mergeCell ref="C1:F1"/>
  </mergeCells>
  <phoneticPr fontId="2" type="noConversion"/>
  <dataValidations count="1">
    <dataValidation allowBlank="1" showInputMessage="1" showErrorMessage="1" errorTitle="Invalid Year" error="Enter a year from 1900 to 9999, or use the scroll bar to find a year." sqref="C1" xr:uid="{00000000-0002-0000-0000-000000000000}"/>
  </dataValidations>
  <printOptions horizontalCentered="1" verticalCentered="1"/>
  <pageMargins left="0.5" right="0.5" top="0.5" bottom="0.5" header="0.3" footer="0.3"/>
  <pageSetup scale="82" orientation="portrait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Spinner">
              <controlPr defaultSize="0" print="0" autoPict="0" altText="Use the spinner button to change calendar year or enter year in cell B1.">
                <anchor moveWithCells="1">
                  <from>
                    <xdr:col>1</xdr:col>
                    <xdr:colOff>114300</xdr:colOff>
                    <xdr:row>0</xdr:row>
                    <xdr:rowOff>38100</xdr:rowOff>
                  </from>
                  <to>
                    <xdr:col>1</xdr:col>
                    <xdr:colOff>266700</xdr:colOff>
                    <xdr:row>0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B605C-56F7-44F7-B867-7A4FFA25F7BE}">
  <dimension ref="A1:H27"/>
  <sheetViews>
    <sheetView tabSelected="1" workbookViewId="0">
      <selection activeCell="F31" sqref="F31"/>
    </sheetView>
  </sheetViews>
  <sheetFormatPr defaultRowHeight="10.199999999999999" x14ac:dyDescent="0.2"/>
  <cols>
    <col min="1" max="1" width="6.42578125" bestFit="1" customWidth="1"/>
    <col min="2" max="2" width="12.5703125" bestFit="1" customWidth="1"/>
    <col min="3" max="3" width="21.140625" bestFit="1" customWidth="1"/>
    <col min="4" max="4" width="24.5703125" bestFit="1" customWidth="1"/>
    <col min="5" max="5" width="21.28515625" bestFit="1" customWidth="1"/>
    <col min="6" max="6" width="19.5703125" bestFit="1" customWidth="1"/>
    <col min="7" max="7" width="45.140625" bestFit="1" customWidth="1"/>
  </cols>
  <sheetData>
    <row r="1" spans="1:7" s="77" customFormat="1" ht="25.05" customHeight="1" thickBot="1" x14ac:dyDescent="0.25">
      <c r="A1" s="78" t="s">
        <v>84</v>
      </c>
      <c r="B1" s="79" t="s">
        <v>85</v>
      </c>
      <c r="C1" s="79" t="s">
        <v>86</v>
      </c>
      <c r="D1" s="79" t="s">
        <v>87</v>
      </c>
      <c r="E1" s="79" t="s">
        <v>99</v>
      </c>
      <c r="F1" s="79" t="s">
        <v>88</v>
      </c>
      <c r="G1" s="80" t="s">
        <v>89</v>
      </c>
    </row>
    <row r="2" spans="1:7" ht="25.05" customHeight="1" x14ac:dyDescent="0.2">
      <c r="A2" s="81">
        <v>2019</v>
      </c>
      <c r="B2" s="82" t="s">
        <v>90</v>
      </c>
      <c r="C2" s="83" t="s">
        <v>91</v>
      </c>
      <c r="D2" s="83"/>
      <c r="E2" s="83"/>
      <c r="F2" s="83"/>
      <c r="G2" s="84" t="s">
        <v>101</v>
      </c>
    </row>
    <row r="3" spans="1:7" ht="25.05" customHeight="1" thickBot="1" x14ac:dyDescent="0.25">
      <c r="A3" s="85"/>
      <c r="B3" s="86" t="s">
        <v>93</v>
      </c>
      <c r="C3" s="87"/>
      <c r="D3" s="88" t="s">
        <v>92</v>
      </c>
      <c r="E3" s="88"/>
      <c r="F3" s="88"/>
      <c r="G3" s="89"/>
    </row>
    <row r="4" spans="1:7" ht="25.05" customHeight="1" x14ac:dyDescent="0.2">
      <c r="A4" s="90">
        <v>2020</v>
      </c>
      <c r="B4" s="91" t="s">
        <v>57</v>
      </c>
      <c r="C4" s="91" t="s">
        <v>91</v>
      </c>
      <c r="D4" s="91"/>
      <c r="E4" s="92"/>
      <c r="F4" s="91"/>
      <c r="G4" s="93"/>
    </row>
    <row r="5" spans="1:7" ht="25.05" customHeight="1" thickBot="1" x14ac:dyDescent="0.25">
      <c r="A5" s="94"/>
      <c r="B5" s="95"/>
      <c r="C5" s="95"/>
      <c r="D5" s="166" t="s">
        <v>96</v>
      </c>
      <c r="E5" s="167"/>
      <c r="F5" s="95"/>
      <c r="G5" s="96" t="s">
        <v>100</v>
      </c>
    </row>
    <row r="6" spans="1:7" ht="25.05" customHeight="1" x14ac:dyDescent="0.2">
      <c r="A6" s="81">
        <v>2021</v>
      </c>
      <c r="B6" s="82" t="s">
        <v>95</v>
      </c>
      <c r="C6" s="83" t="s">
        <v>97</v>
      </c>
      <c r="D6" s="83"/>
      <c r="E6" s="83"/>
      <c r="F6" s="83"/>
      <c r="G6" s="84"/>
    </row>
    <row r="7" spans="1:7" ht="25.05" customHeight="1" thickBot="1" x14ac:dyDescent="0.25">
      <c r="A7" s="85"/>
      <c r="B7" s="86"/>
      <c r="C7" s="87"/>
      <c r="D7" s="88" t="s">
        <v>94</v>
      </c>
      <c r="E7" s="88"/>
      <c r="F7" s="88"/>
      <c r="G7" s="89"/>
    </row>
    <row r="8" spans="1:7" ht="25.05" customHeight="1" x14ac:dyDescent="0.2">
      <c r="A8" s="97">
        <v>2022</v>
      </c>
      <c r="B8" s="98" t="s">
        <v>95</v>
      </c>
      <c r="C8" s="99" t="s">
        <v>91</v>
      </c>
      <c r="D8" s="99"/>
      <c r="E8" s="99"/>
      <c r="F8" s="99"/>
      <c r="G8" s="100"/>
    </row>
    <row r="9" spans="1:7" ht="25.05" customHeight="1" thickBot="1" x14ac:dyDescent="0.25">
      <c r="A9" s="94"/>
      <c r="B9" s="101"/>
      <c r="C9" s="102"/>
      <c r="D9" s="95" t="s">
        <v>92</v>
      </c>
      <c r="E9" s="95"/>
      <c r="F9" s="95"/>
      <c r="G9" s="96"/>
    </row>
    <row r="10" spans="1:7" ht="25.05" customHeight="1" x14ac:dyDescent="0.2">
      <c r="A10" s="81">
        <v>2023</v>
      </c>
      <c r="B10" s="82" t="s">
        <v>95</v>
      </c>
      <c r="C10" s="83" t="s">
        <v>97</v>
      </c>
      <c r="D10" s="83"/>
      <c r="E10" s="83"/>
      <c r="F10" s="83"/>
      <c r="G10" s="84"/>
    </row>
    <row r="11" spans="1:7" ht="25.05" customHeight="1" thickBot="1" x14ac:dyDescent="0.25">
      <c r="A11" s="85"/>
      <c r="B11" s="86"/>
      <c r="C11" s="87"/>
      <c r="D11" s="88" t="s">
        <v>94</v>
      </c>
      <c r="E11" s="88"/>
      <c r="F11" s="88"/>
      <c r="G11" s="89"/>
    </row>
    <row r="12" spans="1:7" ht="25.05" customHeight="1" thickBot="1" x14ac:dyDescent="0.25">
      <c r="A12" s="97">
        <v>2024</v>
      </c>
      <c r="B12" s="98" t="s">
        <v>95</v>
      </c>
      <c r="C12" s="99" t="s">
        <v>91</v>
      </c>
      <c r="D12" s="103"/>
      <c r="E12" s="103"/>
      <c r="F12" s="103"/>
      <c r="G12" s="100"/>
    </row>
    <row r="13" spans="1:7" ht="25.05" customHeight="1" thickBot="1" x14ac:dyDescent="0.25">
      <c r="A13" s="94"/>
      <c r="B13" s="101"/>
      <c r="C13" s="104"/>
      <c r="D13" s="168" t="s">
        <v>98</v>
      </c>
      <c r="E13" s="169"/>
      <c r="F13" s="170"/>
      <c r="G13" s="105" t="s">
        <v>100</v>
      </c>
    </row>
    <row r="27" spans="8:8" x14ac:dyDescent="0.2">
      <c r="H27" s="106"/>
    </row>
  </sheetData>
  <mergeCells count="2">
    <mergeCell ref="D5:E5"/>
    <mergeCell ref="D13:F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E8A8D-0D5E-4822-8265-E8CA232DCC1A}">
  <dimension ref="A1:H21"/>
  <sheetViews>
    <sheetView workbookViewId="0">
      <selection activeCell="A5" sqref="A5:I22"/>
    </sheetView>
  </sheetViews>
  <sheetFormatPr defaultRowHeight="10.199999999999999" x14ac:dyDescent="0.2"/>
  <cols>
    <col min="1" max="1" width="25.42578125" customWidth="1"/>
  </cols>
  <sheetData>
    <row r="1" spans="1:8" x14ac:dyDescent="0.2">
      <c r="A1" t="s">
        <v>102</v>
      </c>
    </row>
    <row r="5" spans="1:8" x14ac:dyDescent="0.2">
      <c r="A5" t="s">
        <v>103</v>
      </c>
    </row>
    <row r="7" spans="1:8" x14ac:dyDescent="0.2">
      <c r="A7" t="s">
        <v>104</v>
      </c>
      <c r="B7" t="s">
        <v>105</v>
      </c>
      <c r="C7" t="s">
        <v>106</v>
      </c>
      <c r="D7" t="s">
        <v>107</v>
      </c>
      <c r="E7" t="s">
        <v>4</v>
      </c>
      <c r="F7" t="s">
        <v>108</v>
      </c>
    </row>
    <row r="8" spans="1:8" x14ac:dyDescent="0.2">
      <c r="A8" t="s">
        <v>109</v>
      </c>
      <c r="B8" t="s">
        <v>110</v>
      </c>
      <c r="C8" t="s">
        <v>111</v>
      </c>
      <c r="D8" t="s">
        <v>107</v>
      </c>
      <c r="E8" t="s">
        <v>4</v>
      </c>
      <c r="F8" t="s">
        <v>112</v>
      </c>
    </row>
    <row r="9" spans="1:8" x14ac:dyDescent="0.2">
      <c r="A9" t="s">
        <v>113</v>
      </c>
      <c r="B9" t="s">
        <v>114</v>
      </c>
      <c r="C9" t="s">
        <v>115</v>
      </c>
      <c r="D9" t="s">
        <v>107</v>
      </c>
      <c r="E9" t="s">
        <v>4</v>
      </c>
      <c r="F9" t="s">
        <v>116</v>
      </c>
    </row>
    <row r="10" spans="1:8" x14ac:dyDescent="0.2">
      <c r="A10" t="s">
        <v>117</v>
      </c>
      <c r="B10" t="s">
        <v>118</v>
      </c>
      <c r="C10" t="s">
        <v>119</v>
      </c>
      <c r="D10" t="s">
        <v>120</v>
      </c>
      <c r="E10" t="s">
        <v>4</v>
      </c>
      <c r="F10" t="s">
        <v>121</v>
      </c>
    </row>
    <row r="11" spans="1:8" x14ac:dyDescent="0.2">
      <c r="F11" t="s">
        <v>122</v>
      </c>
    </row>
    <row r="12" spans="1:8" x14ac:dyDescent="0.2">
      <c r="A12" t="s">
        <v>123</v>
      </c>
      <c r="B12" t="s">
        <v>124</v>
      </c>
      <c r="C12" t="s">
        <v>125</v>
      </c>
      <c r="D12" t="s">
        <v>107</v>
      </c>
      <c r="E12" t="s">
        <v>4</v>
      </c>
      <c r="F12" t="s">
        <v>126</v>
      </c>
      <c r="H12" s="106">
        <v>43647</v>
      </c>
    </row>
    <row r="13" spans="1:8" x14ac:dyDescent="0.2">
      <c r="A13" t="s">
        <v>127</v>
      </c>
      <c r="B13" t="s">
        <v>128</v>
      </c>
      <c r="C13" t="s">
        <v>129</v>
      </c>
      <c r="D13" t="s">
        <v>107</v>
      </c>
      <c r="E13" t="s">
        <v>4</v>
      </c>
      <c r="F13" t="s">
        <v>121</v>
      </c>
    </row>
    <row r="16" spans="1:8" x14ac:dyDescent="0.2">
      <c r="A16" t="s">
        <v>130</v>
      </c>
    </row>
    <row r="18" spans="1:3" x14ac:dyDescent="0.2">
      <c r="A18" t="s">
        <v>131</v>
      </c>
      <c r="B18" t="s">
        <v>132</v>
      </c>
      <c r="C18" t="s">
        <v>133</v>
      </c>
    </row>
    <row r="19" spans="1:3" x14ac:dyDescent="0.2">
      <c r="A19" t="s">
        <v>134</v>
      </c>
      <c r="B19" t="s">
        <v>135</v>
      </c>
      <c r="C19" t="s">
        <v>136</v>
      </c>
    </row>
    <row r="20" spans="1:3" x14ac:dyDescent="0.2">
      <c r="A20" t="s">
        <v>137</v>
      </c>
      <c r="B20" t="s">
        <v>138</v>
      </c>
      <c r="C20" t="s">
        <v>139</v>
      </c>
    </row>
    <row r="21" spans="1:3" x14ac:dyDescent="0.2">
      <c r="A21" t="s">
        <v>140</v>
      </c>
      <c r="B21" t="s">
        <v>141</v>
      </c>
      <c r="C21" t="s">
        <v>142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F36E5-AC53-4E66-8F30-D32755A7DE6D}">
  <sheetPr>
    <tabColor theme="8"/>
    <pageSetUpPr fitToPage="1"/>
  </sheetPr>
  <dimension ref="A1:AP68"/>
  <sheetViews>
    <sheetView showGridLines="0" zoomScaleNormal="100" workbookViewId="0">
      <selection activeCell="AF15" sqref="AF15"/>
    </sheetView>
  </sheetViews>
  <sheetFormatPr defaultColWidth="9.42578125" defaultRowHeight="10.199999999999999" x14ac:dyDescent="0.2"/>
  <cols>
    <col min="1" max="1" width="2.42578125" style="1" customWidth="1"/>
    <col min="2" max="2" width="5.140625" style="1" customWidth="1"/>
    <col min="3" max="17" width="5" style="1" customWidth="1"/>
    <col min="18" max="18" width="2.140625" style="1" customWidth="1"/>
    <col min="19" max="19" width="1.140625" style="1" customWidth="1"/>
    <col min="20" max="20" width="3.28515625" customWidth="1"/>
    <col min="21" max="21" width="44.42578125" style="1" customWidth="1"/>
    <col min="22" max="22" width="14" style="1" bestFit="1" customWidth="1"/>
    <col min="23" max="23" width="13.42578125" style="1" customWidth="1"/>
    <col min="24" max="24" width="10" style="1" customWidth="1"/>
    <col min="25" max="25" width="9.28515625" style="1" customWidth="1"/>
    <col min="26" max="26" width="17.7109375" style="1" customWidth="1"/>
    <col min="27" max="43" width="9.28515625" style="1" customWidth="1"/>
    <col min="44" max="44" width="9.42578125" style="1" customWidth="1"/>
    <col min="45" max="16384" width="9.42578125" style="1"/>
  </cols>
  <sheetData>
    <row r="1" spans="1:42" ht="30" customHeight="1" x14ac:dyDescent="0.2">
      <c r="A1" s="30"/>
      <c r="B1" s="31"/>
      <c r="C1" s="165">
        <v>2020</v>
      </c>
      <c r="D1" s="165"/>
      <c r="E1" s="165"/>
      <c r="F1" s="165"/>
      <c r="G1" s="32"/>
      <c r="H1" s="33" t="s">
        <v>48</v>
      </c>
      <c r="I1" s="33"/>
      <c r="J1" s="33" t="s">
        <v>44</v>
      </c>
      <c r="K1" s="33"/>
      <c r="L1" s="33" t="s">
        <v>45</v>
      </c>
      <c r="M1" s="33"/>
      <c r="N1" s="33" t="s">
        <v>46</v>
      </c>
      <c r="O1" s="33"/>
      <c r="P1" s="33" t="s">
        <v>47</v>
      </c>
      <c r="Q1" s="34"/>
      <c r="R1" s="34"/>
      <c r="S1" s="31"/>
      <c r="T1" s="35"/>
      <c r="U1" s="36" t="s">
        <v>43</v>
      </c>
      <c r="V1" s="37"/>
      <c r="W1" s="31"/>
      <c r="X1" s="38"/>
      <c r="Y1"/>
      <c r="Z1"/>
      <c r="AA1"/>
    </row>
    <row r="2" spans="1:42" ht="15" customHeight="1" x14ac:dyDescent="0.2">
      <c r="A2" s="39"/>
      <c r="B2" s="40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8"/>
      <c r="T2" s="41"/>
      <c r="U2" s="40"/>
      <c r="V2" s="42"/>
      <c r="W2" s="40"/>
      <c r="X2" s="43"/>
    </row>
    <row r="3" spans="1:42" ht="15" customHeight="1" x14ac:dyDescent="0.3">
      <c r="A3" s="39"/>
      <c r="B3" s="2"/>
      <c r="C3" s="12" t="s">
        <v>5</v>
      </c>
      <c r="D3" s="6"/>
      <c r="E3" s="6"/>
      <c r="F3" s="6"/>
      <c r="G3" s="6"/>
      <c r="H3" s="6"/>
      <c r="I3" s="6"/>
      <c r="J3" s="6"/>
      <c r="K3" s="7" t="s">
        <v>6</v>
      </c>
      <c r="L3" s="6"/>
      <c r="M3" s="6"/>
      <c r="N3" s="6"/>
      <c r="O3" s="6"/>
      <c r="P3" s="6"/>
      <c r="Q3" s="6"/>
      <c r="R3" s="2"/>
      <c r="S3" s="8"/>
      <c r="T3" s="41"/>
      <c r="V3" s="18"/>
      <c r="W3" s="2"/>
      <c r="X3" s="44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5" customHeight="1" x14ac:dyDescent="0.2">
      <c r="A4" s="39"/>
      <c r="B4" s="2"/>
      <c r="C4" s="61" t="s">
        <v>1</v>
      </c>
      <c r="D4" s="61" t="s">
        <v>2</v>
      </c>
      <c r="E4" s="61" t="s">
        <v>3</v>
      </c>
      <c r="F4" s="61" t="s">
        <v>2</v>
      </c>
      <c r="G4" s="61" t="s">
        <v>4</v>
      </c>
      <c r="H4" s="61" t="s">
        <v>0</v>
      </c>
      <c r="I4" s="61" t="s">
        <v>0</v>
      </c>
      <c r="J4" s="62"/>
      <c r="K4" s="61" t="s">
        <v>1</v>
      </c>
      <c r="L4" s="61" t="s">
        <v>2</v>
      </c>
      <c r="M4" s="61" t="s">
        <v>3</v>
      </c>
      <c r="N4" s="61" t="s">
        <v>2</v>
      </c>
      <c r="O4" s="61" t="s">
        <v>4</v>
      </c>
      <c r="P4" s="61" t="s">
        <v>0</v>
      </c>
      <c r="Q4" s="61" t="s">
        <v>0</v>
      </c>
      <c r="R4" s="2"/>
      <c r="S4" s="8"/>
      <c r="T4" s="41"/>
      <c r="V4" s="19"/>
      <c r="W4" s="40"/>
      <c r="X4" s="43"/>
      <c r="Z4" s="2"/>
      <c r="AH4" s="2"/>
      <c r="AP4" s="2"/>
    </row>
    <row r="5" spans="1:42" ht="15" customHeight="1" x14ac:dyDescent="0.3">
      <c r="A5" s="39"/>
      <c r="B5" s="2"/>
      <c r="C5" s="5" t="str">
        <f>IF(DAY(JanSun1)=1,"",IF(AND(YEAR(JanSun1+1)=CalendarYear,MONTH(JanSun1+1)=1),JanSun1+1,""))</f>
        <v/>
      </c>
      <c r="D5" s="5" t="str">
        <f>IF(DAY(JanSun1)=1,"",IF(AND(YEAR(JanSun1+2)=CalendarYear,MONTH(JanSun1+2)=1),JanSun1+2,""))</f>
        <v/>
      </c>
      <c r="E5" s="5">
        <f>IF(DAY(JanSun1)=1,"",IF(AND(YEAR(JanSun1+3)=CalendarYear,MONTH(JanSun1+3)=1),JanSun1+3,""))</f>
        <v>43831</v>
      </c>
      <c r="F5" s="5">
        <f>IF(DAY(JanSun1)=1,"",IF(AND(YEAR(JanSun1+4)=CalendarYear,MONTH(JanSun1+4)=1),JanSun1+4,""))</f>
        <v>43832</v>
      </c>
      <c r="G5" s="5">
        <f>IF(DAY(JanSun1)=1,"",IF(AND(YEAR(JanSun1+5)=CalendarYear,MONTH(JanSun1+5)=1),JanSun1+5,""))</f>
        <v>43833</v>
      </c>
      <c r="H5" s="5">
        <f>IF(DAY(JanSun1)=1,"",IF(AND(YEAR(JanSun1+6)=CalendarYear,MONTH(JanSun1+6)=1),JanSun1+6,""))</f>
        <v>43834</v>
      </c>
      <c r="I5" s="5">
        <f>IF(DAY(JanSun1)=1,IF(AND(YEAR(JanSun1)=CalendarYear,MONTH(JanSun1)=1),JanSun1,""),IF(AND(YEAR(JanSun1+7)=CalendarYear,MONTH(JanSun1+7)=1),JanSun1+7,""))</f>
        <v>43835</v>
      </c>
      <c r="J5" s="5"/>
      <c r="K5" s="5" t="str">
        <f>IF(DAY(FebSun1)=1,"",IF(AND(YEAR(FebSun1+1)=CalendarYear,MONTH(FebSun1+1)=2),FebSun1+1,""))</f>
        <v/>
      </c>
      <c r="L5" s="5" t="str">
        <f>IF(DAY(FebSun1)=1,"",IF(AND(YEAR(FebSun1+2)=CalendarYear,MONTH(FebSun1+2)=2),FebSun1+2,""))</f>
        <v/>
      </c>
      <c r="M5" s="5" t="str">
        <f>IF(DAY(FebSun1)=1,"",IF(AND(YEAR(FebSun1+3)=CalendarYear,MONTH(FebSun1+3)=2),FebSun1+3,""))</f>
        <v/>
      </c>
      <c r="N5" s="5" t="str">
        <f>IF(DAY(FebSun1)=1,"",IF(AND(YEAR(FebSun1+4)=CalendarYear,MONTH(FebSun1+4)=2),FebSun1+4,""))</f>
        <v/>
      </c>
      <c r="O5" s="5" t="str">
        <f>IF(DAY(FebSun1)=1,"",IF(AND(YEAR(FebSun1+5)=CalendarYear,MONTH(FebSun1+5)=2),FebSun1+5,""))</f>
        <v/>
      </c>
      <c r="P5" s="5">
        <f>IF(DAY(FebSun1)=1,"",IF(AND(YEAR(FebSun1+6)=CalendarYear,MONTH(FebSun1+6)=2),FebSun1+6,""))</f>
        <v>43862</v>
      </c>
      <c r="Q5" s="5">
        <f>IF(DAY(FebSun1)=1,IF(AND(YEAR(FebSun1)=CalendarYear,MONTH(FebSun1)=2),FebSun1,""),IF(AND(YEAR(FebSun1+7)=CalendarYear,MONTH(FebSun1+7)=2),FebSun1+7,""))</f>
        <v>43863</v>
      </c>
      <c r="R5" s="2"/>
      <c r="S5" s="8"/>
      <c r="T5" s="41"/>
      <c r="U5" s="15"/>
      <c r="V5" s="40"/>
      <c r="W5" s="40"/>
      <c r="X5" s="43"/>
      <c r="Z5" s="2"/>
      <c r="AH5" s="2"/>
      <c r="AP5" s="2"/>
    </row>
    <row r="6" spans="1:42" ht="15" customHeight="1" x14ac:dyDescent="0.2">
      <c r="A6" s="39"/>
      <c r="B6" s="2"/>
      <c r="C6" s="5">
        <f>IF(DAY(JanSun1)=1,IF(AND(YEAR(JanSun1+1)=CalendarYear,MONTH(JanSun1+1)=1),JanSun1+1,""),IF(AND(YEAR(JanSun1+8)=CalendarYear,MONTH(JanSun1+8)=1),JanSun1+8,""))</f>
        <v>43836</v>
      </c>
      <c r="D6" s="5">
        <f>IF(DAY(JanSun1)=1,IF(AND(YEAR(JanSun1+2)=CalendarYear,MONTH(JanSun1+2)=1),JanSun1+2,""),IF(AND(YEAR(JanSun1+9)=CalendarYear,MONTH(JanSun1+9)=1),JanSun1+9,""))</f>
        <v>43837</v>
      </c>
      <c r="E6" s="5">
        <f>IF(DAY(JanSun1)=1,IF(AND(YEAR(JanSun1+3)=CalendarYear,MONTH(JanSun1+3)=1),JanSun1+3,""),IF(AND(YEAR(JanSun1+10)=CalendarYear,MONTH(JanSun1+10)=1),JanSun1+10,""))</f>
        <v>43838</v>
      </c>
      <c r="F6" s="5">
        <f>IF(DAY(JanSun1)=1,IF(AND(YEAR(JanSun1+4)=CalendarYear,MONTH(JanSun1+4)=1),JanSun1+4,""),IF(AND(YEAR(JanSun1+11)=CalendarYear,MONTH(JanSun1+11)=1),JanSun1+11,""))</f>
        <v>43839</v>
      </c>
      <c r="G6" s="5">
        <f>IF(DAY(JanSun1)=1,IF(AND(YEAR(JanSun1+5)=CalendarYear,MONTH(JanSun1+5)=1),JanSun1+5,""),IF(AND(YEAR(JanSun1+12)=CalendarYear,MONTH(JanSun1+12)=1),JanSun1+12,""))</f>
        <v>43840</v>
      </c>
      <c r="H6" s="5">
        <f>IF(DAY(JanSun1)=1,IF(AND(YEAR(JanSun1+6)=CalendarYear,MONTH(JanSun1+6)=1),JanSun1+6,""),IF(AND(YEAR(JanSun1+13)=CalendarYear,MONTH(JanSun1+13)=1),JanSun1+13,""))</f>
        <v>43841</v>
      </c>
      <c r="I6" s="5">
        <f>IF(DAY(JanSun1)=1,IF(AND(YEAR(JanSun1+7)=CalendarYear,MONTH(JanSun1+7)=1),JanSun1+7,""),IF(AND(YEAR(JanSun1+14)=CalendarYear,MONTH(JanSun1+14)=1),JanSun1+14,""))</f>
        <v>43842</v>
      </c>
      <c r="J6" s="5"/>
      <c r="K6" s="5">
        <f>IF(DAY(FebSun1)=1,IF(AND(YEAR(FebSun1+1)=CalendarYear,MONTH(FebSun1+1)=2),FebSun1+1,""),IF(AND(YEAR(FebSun1+8)=CalendarYear,MONTH(FebSun1+8)=2),FebSun1+8,""))</f>
        <v>43864</v>
      </c>
      <c r="L6" s="5">
        <f>IF(DAY(FebSun1)=1,IF(AND(YEAR(FebSun1+2)=CalendarYear,MONTH(FebSun1+2)=2),FebSun1+2,""),IF(AND(YEAR(FebSun1+9)=CalendarYear,MONTH(FebSun1+9)=2),FebSun1+9,""))</f>
        <v>43865</v>
      </c>
      <c r="M6" s="5">
        <f>IF(DAY(FebSun1)=1,IF(AND(YEAR(FebSun1+3)=CalendarYear,MONTH(FebSun1+3)=2),FebSun1+3,""),IF(AND(YEAR(FebSun1+10)=CalendarYear,MONTH(FebSun1+10)=2),FebSun1+10,""))</f>
        <v>43866</v>
      </c>
      <c r="N6" s="5">
        <f>IF(DAY(FebSun1)=1,IF(AND(YEAR(FebSun1+4)=CalendarYear,MONTH(FebSun1+4)=2),FebSun1+4,""),IF(AND(YEAR(FebSun1+11)=CalendarYear,MONTH(FebSun1+11)=2),FebSun1+11,""))</f>
        <v>43867</v>
      </c>
      <c r="O6" s="5">
        <f>IF(DAY(FebSun1)=1,IF(AND(YEAR(FebSun1+5)=CalendarYear,MONTH(FebSun1+5)=2),FebSun1+5,""),IF(AND(YEAR(FebSun1+12)=CalendarYear,MONTH(FebSun1+12)=2),FebSun1+12,""))</f>
        <v>43868</v>
      </c>
      <c r="P6" s="5">
        <f>IF(DAY(FebSun1)=1,IF(AND(YEAR(FebSun1+6)=CalendarYear,MONTH(FebSun1+6)=2),FebSun1+6,""),IF(AND(YEAR(FebSun1+13)=CalendarYear,MONTH(FebSun1+13)=2),FebSun1+13,""))</f>
        <v>43869</v>
      </c>
      <c r="Q6" s="5">
        <f>IF(DAY(FebSun1)=1,IF(AND(YEAR(FebSun1+7)=CalendarYear,MONTH(FebSun1+7)=2),FebSun1+7,""),IF(AND(YEAR(FebSun1+14)=CalendarYear,MONTH(FebSun1+14)=2),FebSun1+14,""))</f>
        <v>43870</v>
      </c>
      <c r="R6" s="2"/>
      <c r="S6" s="8"/>
      <c r="T6" s="41"/>
      <c r="U6" s="40"/>
      <c r="V6" s="40"/>
      <c r="W6" s="40"/>
      <c r="X6" s="43"/>
      <c r="Z6" s="2"/>
      <c r="AH6" s="2"/>
      <c r="AP6" s="2"/>
    </row>
    <row r="7" spans="1:42" ht="15" customHeight="1" x14ac:dyDescent="0.3">
      <c r="A7" s="39"/>
      <c r="B7" s="2"/>
      <c r="C7" s="5">
        <f>IF(DAY(JanSun1)=1,IF(AND(YEAR(JanSun1+8)=CalendarYear,MONTH(JanSun1+8)=1),JanSun1+8,""),IF(AND(YEAR(JanSun1+15)=CalendarYear,MONTH(JanSun1+15)=1),JanSun1+15,""))</f>
        <v>43843</v>
      </c>
      <c r="D7" s="5">
        <f>IF(DAY(JanSun1)=1,IF(AND(YEAR(JanSun1+9)=CalendarYear,MONTH(JanSun1+9)=1),JanSun1+9,""),IF(AND(YEAR(JanSun1+16)=CalendarYear,MONTH(JanSun1+16)=1),JanSun1+16,""))</f>
        <v>43844</v>
      </c>
      <c r="E7" s="5">
        <f>IF(DAY(JanSun1)=1,IF(AND(YEAR(JanSun1+10)=CalendarYear,MONTH(JanSun1+10)=1),JanSun1+10,""),IF(AND(YEAR(JanSun1+17)=CalendarYear,MONTH(JanSun1+17)=1),JanSun1+17,""))</f>
        <v>43845</v>
      </c>
      <c r="F7" s="5">
        <f>IF(DAY(JanSun1)=1,IF(AND(YEAR(JanSun1+11)=CalendarYear,MONTH(JanSun1+11)=1),JanSun1+11,""),IF(AND(YEAR(JanSun1+18)=CalendarYear,MONTH(JanSun1+18)=1),JanSun1+18,""))</f>
        <v>43846</v>
      </c>
      <c r="G7" s="5">
        <f>IF(DAY(JanSun1)=1,IF(AND(YEAR(JanSun1+12)=CalendarYear,MONTH(JanSun1+12)=1),JanSun1+12,""),IF(AND(YEAR(JanSun1+19)=CalendarYear,MONTH(JanSun1+19)=1),JanSun1+19,""))</f>
        <v>43847</v>
      </c>
      <c r="H7" s="5">
        <f>IF(DAY(JanSun1)=1,IF(AND(YEAR(JanSun1+13)=CalendarYear,MONTH(JanSun1+13)=1),JanSun1+13,""),IF(AND(YEAR(JanSun1+20)=CalendarYear,MONTH(JanSun1+20)=1),JanSun1+20,""))</f>
        <v>43848</v>
      </c>
      <c r="I7" s="5">
        <f>IF(DAY(JanSun1)=1,IF(AND(YEAR(JanSun1+14)=CalendarYear,MONTH(JanSun1+14)=1),JanSun1+14,""),IF(AND(YEAR(JanSun1+21)=CalendarYear,MONTH(JanSun1+21)=1),JanSun1+21,""))</f>
        <v>43849</v>
      </c>
      <c r="J7" s="5"/>
      <c r="K7" s="5">
        <f>IF(DAY(FebSun1)=1,IF(AND(YEAR(FebSun1+8)=CalendarYear,MONTH(FebSun1+8)=2),FebSun1+8,""),IF(AND(YEAR(FebSun1+15)=CalendarYear,MONTH(FebSun1+15)=2),FebSun1+15,""))</f>
        <v>43871</v>
      </c>
      <c r="L7" s="5">
        <f>IF(DAY(FebSun1)=1,IF(AND(YEAR(FebSun1+9)=CalendarYear,MONTH(FebSun1+9)=2),FebSun1+9,""),IF(AND(YEAR(FebSun1+16)=CalendarYear,MONTH(FebSun1+16)=2),FebSun1+16,""))</f>
        <v>43872</v>
      </c>
      <c r="M7" s="5">
        <f>IF(DAY(FebSun1)=1,IF(AND(YEAR(FebSun1+10)=CalendarYear,MONTH(FebSun1+10)=2),FebSun1+10,""),IF(AND(YEAR(FebSun1+17)=CalendarYear,MONTH(FebSun1+17)=2),FebSun1+17,""))</f>
        <v>43873</v>
      </c>
      <c r="N7" s="5">
        <f>IF(DAY(FebSun1)=1,IF(AND(YEAR(FebSun1+11)=CalendarYear,MONTH(FebSun1+11)=2),FebSun1+11,""),IF(AND(YEAR(FebSun1+18)=CalendarYear,MONTH(FebSun1+18)=2),FebSun1+18,""))</f>
        <v>43874</v>
      </c>
      <c r="O7" s="18">
        <f>IF(DAY(FebSun1)=1,IF(AND(YEAR(FebSun1+12)=CalendarYear,MONTH(FebSun1+12)=2),FebSun1+12,""),IF(AND(YEAR(FebSun1+19)=CalendarYear,MONTH(FebSun1+19)=2),FebSun1+19,""))</f>
        <v>43875</v>
      </c>
      <c r="P7" s="18">
        <f>IF(DAY(FebSun1)=1,IF(AND(YEAR(FebSun1+13)=CalendarYear,MONTH(FebSun1+13)=2),FebSun1+13,""),IF(AND(YEAR(FebSun1+20)=CalendarYear,MONTH(FebSun1+20)=2),FebSun1+20,""))</f>
        <v>43876</v>
      </c>
      <c r="Q7" s="18">
        <f>IF(DAY(FebSun1)=1,IF(AND(YEAR(FebSun1+14)=CalendarYear,MONTH(FebSun1+14)=2),FebSun1+14,""),IF(AND(YEAR(FebSun1+21)=CalendarYear,MONTH(FebSun1+21)=2),FebSun1+21,""))</f>
        <v>43877</v>
      </c>
      <c r="R7" s="2"/>
      <c r="S7" s="8"/>
      <c r="T7" s="41"/>
      <c r="U7" s="15"/>
      <c r="V7" s="40"/>
      <c r="W7" s="40"/>
      <c r="X7" s="43"/>
      <c r="Z7" s="2"/>
      <c r="AH7" s="2"/>
      <c r="AP7" s="2"/>
    </row>
    <row r="8" spans="1:42" ht="15" customHeight="1" x14ac:dyDescent="0.3">
      <c r="A8" s="39"/>
      <c r="B8" s="2"/>
      <c r="C8" s="5">
        <f>IF(DAY(JanSun1)=1,IF(AND(YEAR(JanSun1+15)=CalendarYear,MONTH(JanSun1+15)=1),JanSun1+15,""),IF(AND(YEAR(JanSun1+22)=CalendarYear,MONTH(JanSun1+22)=1),JanSun1+22,""))</f>
        <v>43850</v>
      </c>
      <c r="D8" s="5">
        <f>IF(DAY(JanSun1)=1,IF(AND(YEAR(JanSun1+16)=CalendarYear,MONTH(JanSun1+16)=1),JanSun1+16,""),IF(AND(YEAR(JanSun1+23)=CalendarYear,MONTH(JanSun1+23)=1),JanSun1+23,""))</f>
        <v>43851</v>
      </c>
      <c r="E8" s="5">
        <f>IF(DAY(JanSun1)=1,IF(AND(YEAR(JanSun1+17)=CalendarYear,MONTH(JanSun1+17)=1),JanSun1+17,""),IF(AND(YEAR(JanSun1+24)=CalendarYear,MONTH(JanSun1+24)=1),JanSun1+24,""))</f>
        <v>43852</v>
      </c>
      <c r="F8" s="5">
        <f>IF(DAY(JanSun1)=1,IF(AND(YEAR(JanSun1+18)=CalendarYear,MONTH(JanSun1+18)=1),JanSun1+18,""),IF(AND(YEAR(JanSun1+25)=CalendarYear,MONTH(JanSun1+25)=1),JanSun1+25,""))</f>
        <v>43853</v>
      </c>
      <c r="G8" s="5">
        <f>IF(DAY(JanSun1)=1,IF(AND(YEAR(JanSun1+19)=CalendarYear,MONTH(JanSun1+19)=1),JanSun1+19,""),IF(AND(YEAR(JanSun1+26)=CalendarYear,MONTH(JanSun1+26)=1),JanSun1+26,""))</f>
        <v>43854</v>
      </c>
      <c r="H8" s="5">
        <f>IF(DAY(JanSun1)=1,IF(AND(YEAR(JanSun1+20)=CalendarYear,MONTH(JanSun1+20)=1),JanSun1+20,""),IF(AND(YEAR(JanSun1+27)=CalendarYear,MONTH(JanSun1+27)=1),JanSun1+27,""))</f>
        <v>43855</v>
      </c>
      <c r="I8" s="5">
        <f>IF(DAY(JanSun1)=1,IF(AND(YEAR(JanSun1+21)=CalendarYear,MONTH(JanSun1+21)=1),JanSun1+21,""),IF(AND(YEAR(JanSun1+28)=CalendarYear,MONTH(JanSun1+28)=1),JanSun1+28,""))</f>
        <v>43856</v>
      </c>
      <c r="J8" s="5"/>
      <c r="K8" s="14">
        <f>IF(DAY(FebSun1)=1,IF(AND(YEAR(FebSun1+15)=CalendarYear,MONTH(FebSun1+15)=2),FebSun1+15,""),IF(AND(YEAR(FebSun1+22)=CalendarYear,MONTH(FebSun1+22)=2),FebSun1+22,""))</f>
        <v>43878</v>
      </c>
      <c r="L8" s="5">
        <f>IF(DAY(FebSun1)=1,IF(AND(YEAR(FebSun1+16)=CalendarYear,MONTH(FebSun1+16)=2),FebSun1+16,""),IF(AND(YEAR(FebSun1+23)=CalendarYear,MONTH(FebSun1+23)=2),FebSun1+23,""))</f>
        <v>43879</v>
      </c>
      <c r="M8" s="5">
        <f>IF(DAY(FebSun1)=1,IF(AND(YEAR(FebSun1+17)=CalendarYear,MONTH(FebSun1+17)=2),FebSun1+17,""),IF(AND(YEAR(FebSun1+24)=CalendarYear,MONTH(FebSun1+24)=2),FebSun1+24,""))</f>
        <v>43880</v>
      </c>
      <c r="N8" s="5">
        <f>IF(DAY(FebSun1)=1,IF(AND(YEAR(FebSun1+18)=CalendarYear,MONTH(FebSun1+18)=2),FebSun1+18,""),IF(AND(YEAR(FebSun1+25)=CalendarYear,MONTH(FebSun1+25)=2),FebSun1+25,""))</f>
        <v>43881</v>
      </c>
      <c r="O8" s="5">
        <f>IF(DAY(FebSun1)=1,IF(AND(YEAR(FebSun1+19)=CalendarYear,MONTH(FebSun1+19)=2),FebSun1+19,""),IF(AND(YEAR(FebSun1+26)=CalendarYear,MONTH(FebSun1+26)=2),FebSun1+26,""))</f>
        <v>43882</v>
      </c>
      <c r="P8" s="14">
        <f>IF(DAY(FebSun1)=1,IF(AND(YEAR(FebSun1+20)=CalendarYear,MONTH(FebSun1+20)=2),FebSun1+20,""),IF(AND(YEAR(FebSun1+27)=CalendarYear,MONTH(FebSun1+27)=2),FebSun1+27,""))</f>
        <v>43883</v>
      </c>
      <c r="Q8" s="14">
        <f>IF(DAY(FebSun1)=1,IF(AND(YEAR(FebSun1+21)=CalendarYear,MONTH(FebSun1+21)=2),FebSun1+21,""),IF(AND(YEAR(FebSun1+28)=CalendarYear,MONTH(FebSun1+28)=2),FebSun1+28,""))</f>
        <v>43884</v>
      </c>
      <c r="R8" s="2"/>
      <c r="S8" s="8"/>
      <c r="T8" s="41"/>
      <c r="U8" s="20"/>
      <c r="V8" s="40"/>
      <c r="W8" s="40"/>
      <c r="X8" s="43"/>
      <c r="Z8" s="2"/>
      <c r="AH8" s="2"/>
      <c r="AP8" s="2"/>
    </row>
    <row r="9" spans="1:42" ht="15" customHeight="1" x14ac:dyDescent="0.2">
      <c r="A9" s="39"/>
      <c r="B9" s="2"/>
      <c r="C9" s="5">
        <f>IF(DAY(JanSun1)=1,IF(AND(YEAR(JanSun1+22)=CalendarYear,MONTH(JanSun1+22)=1),JanSun1+22,""),IF(AND(YEAR(JanSun1+29)=CalendarYear,MONTH(JanSun1+29)=1),JanSun1+29,""))</f>
        <v>43857</v>
      </c>
      <c r="D9" s="5">
        <f>IF(DAY(JanSun1)=1,IF(AND(YEAR(JanSun1+23)=CalendarYear,MONTH(JanSun1+23)=1),JanSun1+23,""),IF(AND(YEAR(JanSun1+30)=CalendarYear,MONTH(JanSun1+30)=1),JanSun1+30,""))</f>
        <v>43858</v>
      </c>
      <c r="E9" s="5">
        <f>IF(DAY(JanSun1)=1,IF(AND(YEAR(JanSun1+24)=CalendarYear,MONTH(JanSun1+24)=1),JanSun1+24,""),IF(AND(YEAR(JanSun1+31)=CalendarYear,MONTH(JanSun1+31)=1),JanSun1+31,""))</f>
        <v>43859</v>
      </c>
      <c r="F9" s="5">
        <f>IF(DAY(JanSun1)=1,IF(AND(YEAR(JanSun1+25)=CalendarYear,MONTH(JanSun1+25)=1),JanSun1+25,""),IF(AND(YEAR(JanSun1+32)=CalendarYear,MONTH(JanSun1+32)=1),JanSun1+32,""))</f>
        <v>43860</v>
      </c>
      <c r="G9" s="5">
        <f>IF(DAY(JanSun1)=1,IF(AND(YEAR(JanSun1+26)=CalendarYear,MONTH(JanSun1+26)=1),JanSun1+26,""),IF(AND(YEAR(JanSun1+33)=CalendarYear,MONTH(JanSun1+33)=1),JanSun1+33,""))</f>
        <v>43861</v>
      </c>
      <c r="H9" s="5" t="str">
        <f>IF(DAY(JanSun1)=1,IF(AND(YEAR(JanSun1+27)=CalendarYear,MONTH(JanSun1+27)=1),JanSun1+27,""),IF(AND(YEAR(JanSun1+34)=CalendarYear,MONTH(JanSun1+34)=1),JanSun1+34,""))</f>
        <v/>
      </c>
      <c r="I9" s="5" t="str">
        <f>IF(DAY(JanSun1)=1,IF(AND(YEAR(JanSun1+28)=CalendarYear,MONTH(JanSun1+28)=1),JanSun1+28,""),IF(AND(YEAR(JanSun1+35)=CalendarYear,MONTH(JanSun1+35)=1),JanSun1+35,""))</f>
        <v/>
      </c>
      <c r="J9" s="5"/>
      <c r="K9" s="5">
        <f>IF(DAY(FebSun1)=1,IF(AND(YEAR(FebSun1+22)=CalendarYear,MONTH(FebSun1+22)=2),FebSun1+22,""),IF(AND(YEAR(FebSun1+29)=CalendarYear,MONTH(FebSun1+29)=2),FebSun1+29,""))</f>
        <v>43885</v>
      </c>
      <c r="L9" s="5">
        <f>IF(DAY(FebSun1)=1,IF(AND(YEAR(FebSun1+23)=CalendarYear,MONTH(FebSun1+23)=2),FebSun1+23,""),IF(AND(YEAR(FebSun1+30)=CalendarYear,MONTH(FebSun1+30)=2),FebSun1+30,""))</f>
        <v>43886</v>
      </c>
      <c r="M9" s="5">
        <f>IF(DAY(FebSun1)=1,IF(AND(YEAR(FebSun1+24)=CalendarYear,MONTH(FebSun1+24)=2),FebSun1+24,""),IF(AND(YEAR(FebSun1+31)=CalendarYear,MONTH(FebSun1+31)=2),FebSun1+31,""))</f>
        <v>43887</v>
      </c>
      <c r="N9" s="5">
        <f>IF(DAY(FebSun1)=1,IF(AND(YEAR(FebSun1+25)=CalendarYear,MONTH(FebSun1+25)=2),FebSun1+25,""),IF(AND(YEAR(FebSun1+32)=CalendarYear,MONTH(FebSun1+32)=2),FebSun1+32,""))</f>
        <v>43888</v>
      </c>
      <c r="O9" s="5">
        <f>IF(DAY(FebSun1)=1,IF(AND(YEAR(FebSun1+26)=CalendarYear,MONTH(FebSun1+26)=2),FebSun1+26,""),IF(AND(YEAR(FebSun1+33)=CalendarYear,MONTH(FebSun1+33)=2),FebSun1+33,""))</f>
        <v>43889</v>
      </c>
      <c r="P9" s="5">
        <f>IF(DAY(FebSun1)=1,IF(AND(YEAR(FebSun1+27)=CalendarYear,MONTH(FebSun1+27)=2),FebSun1+27,""),IF(AND(YEAR(FebSun1+34)=CalendarYear,MONTH(FebSun1+34)=2),FebSun1+34,""))</f>
        <v>43890</v>
      </c>
      <c r="Q9" s="5" t="str">
        <f>IF(DAY(FebSun1)=1,IF(AND(YEAR(FebSun1+28)=CalendarYear,MONTH(FebSun1+28)=2),FebSun1+28,""),IF(AND(YEAR(FebSun1+35)=CalendarYear,MONTH(FebSun1+35)=2),FebSun1+35,""))</f>
        <v/>
      </c>
      <c r="R9" s="2"/>
      <c r="S9" s="8"/>
      <c r="T9" s="41"/>
      <c r="U9"/>
      <c r="V9" s="40"/>
      <c r="W9" s="40"/>
      <c r="X9" s="43"/>
      <c r="Z9" s="2"/>
      <c r="AH9" s="2"/>
      <c r="AP9" s="2"/>
    </row>
    <row r="10" spans="1:42" ht="15" customHeight="1" x14ac:dyDescent="0.2">
      <c r="A10" s="39"/>
      <c r="B10" s="2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2"/>
      <c r="S10" s="8"/>
      <c r="T10" s="41"/>
      <c r="U10" s="40"/>
      <c r="V10" s="40"/>
      <c r="W10" s="40"/>
      <c r="X10" s="43"/>
      <c r="Z10" s="2"/>
      <c r="AH10" s="2"/>
      <c r="AP10" s="2"/>
    </row>
    <row r="11" spans="1:42" ht="15" customHeight="1" x14ac:dyDescent="0.3">
      <c r="A11" s="39"/>
      <c r="B11" s="2"/>
      <c r="C11" s="7" t="s">
        <v>7</v>
      </c>
      <c r="D11" s="6"/>
      <c r="E11" s="6"/>
      <c r="F11" s="6"/>
      <c r="G11" s="6"/>
      <c r="H11" s="6"/>
      <c r="I11" s="6"/>
      <c r="J11" s="3"/>
      <c r="K11" s="7" t="s">
        <v>8</v>
      </c>
      <c r="L11" s="6"/>
      <c r="M11" s="6"/>
      <c r="N11" s="6"/>
      <c r="O11" s="6"/>
      <c r="P11" s="6"/>
      <c r="Q11" s="6"/>
      <c r="R11" s="2"/>
      <c r="S11" s="9"/>
      <c r="T11" s="41"/>
      <c r="U11" s="15"/>
      <c r="V11" s="3"/>
      <c r="W11" s="3"/>
      <c r="X11" s="46"/>
      <c r="Y11" s="3"/>
      <c r="Z11" s="2"/>
      <c r="AA11" s="3"/>
      <c r="AB11" s="3"/>
      <c r="AC11" s="3"/>
      <c r="AD11" s="3"/>
      <c r="AE11" s="3"/>
      <c r="AF11" s="3"/>
      <c r="AG11" s="3"/>
      <c r="AH11" s="2"/>
      <c r="AI11" s="3"/>
      <c r="AJ11" s="3"/>
      <c r="AK11" s="3"/>
      <c r="AL11" s="3"/>
      <c r="AM11" s="3"/>
      <c r="AN11" s="3"/>
      <c r="AO11" s="3"/>
      <c r="AP11" s="2"/>
    </row>
    <row r="12" spans="1:42" ht="15" customHeight="1" x14ac:dyDescent="0.3">
      <c r="A12" s="39"/>
      <c r="B12" s="2"/>
      <c r="C12" s="61" t="s">
        <v>1</v>
      </c>
      <c r="D12" s="61" t="s">
        <v>2</v>
      </c>
      <c r="E12" s="61" t="s">
        <v>3</v>
      </c>
      <c r="F12" s="61" t="s">
        <v>2</v>
      </c>
      <c r="G12" s="61" t="s">
        <v>4</v>
      </c>
      <c r="H12" s="61" t="s">
        <v>0</v>
      </c>
      <c r="I12" s="61" t="s">
        <v>0</v>
      </c>
      <c r="J12" s="63"/>
      <c r="K12" s="61" t="s">
        <v>1</v>
      </c>
      <c r="L12" s="61" t="s">
        <v>2</v>
      </c>
      <c r="M12" s="61" t="s">
        <v>3</v>
      </c>
      <c r="N12" s="61" t="s">
        <v>2</v>
      </c>
      <c r="O12" s="61" t="s">
        <v>4</v>
      </c>
      <c r="P12" s="61" t="s">
        <v>0</v>
      </c>
      <c r="Q12" s="61" t="s">
        <v>0</v>
      </c>
      <c r="R12" s="2"/>
      <c r="S12" s="8"/>
      <c r="T12" s="41"/>
      <c r="U12"/>
      <c r="V12" s="40"/>
      <c r="W12" s="40"/>
      <c r="X12" s="43"/>
      <c r="Z12" s="2"/>
      <c r="AH12" s="2"/>
      <c r="AP12" s="2"/>
    </row>
    <row r="13" spans="1:42" ht="15" customHeight="1" x14ac:dyDescent="0.2">
      <c r="A13" s="39"/>
      <c r="B13" s="2"/>
      <c r="C13" s="5" t="str">
        <f>IF(DAY(MarSun1)=1,"",IF(AND(YEAR(MarSun1+1)=CalendarYear,MONTH(MarSun1+1)=3),MarSun1+1,""))</f>
        <v/>
      </c>
      <c r="D13" s="5" t="str">
        <f>IF(DAY(MarSun1)=1,"",IF(AND(YEAR(MarSun1+2)=CalendarYear,MONTH(MarSun1+2)=3),MarSun1+2,""))</f>
        <v/>
      </c>
      <c r="E13" s="5" t="str">
        <f>IF(DAY(MarSun1)=1,"",IF(AND(YEAR(MarSun1+3)=CalendarYear,MONTH(MarSun1+3)=3),MarSun1+3,""))</f>
        <v/>
      </c>
      <c r="F13" s="5" t="str">
        <f>IF(DAY(MarSun1)=1,"",IF(AND(YEAR(MarSun1+4)=CalendarYear,MONTH(MarSun1+4)=3),MarSun1+4,""))</f>
        <v/>
      </c>
      <c r="G13" s="5" t="str">
        <f>IF(DAY(MarSun1)=1,"",IF(AND(YEAR(MarSun1+5)=CalendarYear,MONTH(MarSun1+5)=3),MarSun1+5,""))</f>
        <v/>
      </c>
      <c r="H13" s="5" t="str">
        <f>IF(DAY(MarSun1)=1,"",IF(AND(YEAR(MarSun1+6)=CalendarYear,MONTH(MarSun1+6)=3),MarSun1+6,""))</f>
        <v/>
      </c>
      <c r="I13" s="14">
        <f>IF(DAY(MarSun1)=1,IF(AND(YEAR(MarSun1)=CalendarYear,MONTH(MarSun1)=3),MarSun1,""),IF(AND(YEAR(MarSun1+7)=CalendarYear,MONTH(MarSun1+7)=3),MarSun1+7,""))</f>
        <v>43891</v>
      </c>
      <c r="J13" s="4"/>
      <c r="K13" s="5" t="str">
        <f>IF(DAY(AprSun1)=1,"",IF(AND(YEAR(AprSun1+1)=CalendarYear,MONTH(AprSun1+1)=4),AprSun1+1,""))</f>
        <v/>
      </c>
      <c r="L13" s="5" t="str">
        <f>IF(DAY(AprSun1)=1,"",IF(AND(YEAR(AprSun1+2)=CalendarYear,MONTH(AprSun1+2)=4),AprSun1+2,""))</f>
        <v/>
      </c>
      <c r="M13" s="5">
        <f>IF(DAY(AprSun1)=1,"",IF(AND(YEAR(AprSun1+3)=CalendarYear,MONTH(AprSun1+3)=4),AprSun1+3,""))</f>
        <v>43922</v>
      </c>
      <c r="N13" s="5">
        <f>IF(DAY(AprSun1)=1,"",IF(AND(YEAR(AprSun1+4)=CalendarYear,MONTH(AprSun1+4)=4),AprSun1+4,""))</f>
        <v>43923</v>
      </c>
      <c r="O13" s="5">
        <f>IF(DAY(AprSun1)=1,"",IF(AND(YEAR(AprSun1+5)=CalendarYear,MONTH(AprSun1+5)=4),AprSun1+5,""))</f>
        <v>43924</v>
      </c>
      <c r="P13" s="5">
        <f>IF(DAY(AprSun1)=1,"",IF(AND(YEAR(AprSun1+6)=CalendarYear,MONTH(AprSun1+6)=4),AprSun1+6,""))</f>
        <v>43925</v>
      </c>
      <c r="Q13" s="5">
        <f>IF(DAY(AprSun1)=1,IF(AND(YEAR(AprSun1)=CalendarYear,MONTH(AprSun1)=4),AprSun1,""),IF(AND(YEAR(AprSun1+7)=CalendarYear,MONTH(AprSun1+7)=4),AprSun1+7,""))</f>
        <v>43926</v>
      </c>
      <c r="R13" s="2"/>
      <c r="S13" s="8"/>
      <c r="T13" s="41"/>
      <c r="U13" s="40"/>
      <c r="V13" s="40"/>
      <c r="W13" s="40"/>
      <c r="X13" s="43"/>
      <c r="Z13" s="2"/>
      <c r="AH13" s="2"/>
      <c r="AP13" s="2"/>
    </row>
    <row r="14" spans="1:42" ht="15" customHeight="1" x14ac:dyDescent="0.3">
      <c r="A14" s="39"/>
      <c r="B14" s="2"/>
      <c r="C14" s="5">
        <f>IF(DAY(MarSun1)=1,IF(AND(YEAR(MarSun1+1)=CalendarYear,MONTH(MarSun1+1)=3),MarSun1+1,""),IF(AND(YEAR(MarSun1+8)=CalendarYear,MONTH(MarSun1+8)=3),MarSun1+8,""))</f>
        <v>43892</v>
      </c>
      <c r="D14" s="5">
        <f>IF(DAY(MarSun1)=1,IF(AND(YEAR(MarSun1+2)=CalendarYear,MONTH(MarSun1+2)=3),MarSun1+2,""),IF(AND(YEAR(MarSun1+9)=CalendarYear,MONTH(MarSun1+9)=3),MarSun1+9,""))</f>
        <v>43893</v>
      </c>
      <c r="E14" s="5">
        <f>IF(DAY(MarSun1)=1,IF(AND(YEAR(MarSun1+3)=CalendarYear,MONTH(MarSun1+3)=3),MarSun1+3,""),IF(AND(YEAR(MarSun1+10)=CalendarYear,MONTH(MarSun1+10)=3),MarSun1+10,""))</f>
        <v>43894</v>
      </c>
      <c r="F14" s="5">
        <f>IF(DAY(MarSun1)=1,IF(AND(YEAR(MarSun1+4)=CalendarYear,MONTH(MarSun1+4)=3),MarSun1+4,""),IF(AND(YEAR(MarSun1+11)=CalendarYear,MONTH(MarSun1+11)=3),MarSun1+11,""))</f>
        <v>43895</v>
      </c>
      <c r="G14" s="5">
        <f>IF(DAY(MarSun1)=1,IF(AND(YEAR(MarSun1+5)=CalendarYear,MONTH(MarSun1+5)=3),MarSun1+5,""),IF(AND(YEAR(MarSun1+12)=CalendarYear,MONTH(MarSun1+12)=3),MarSun1+12,""))</f>
        <v>43896</v>
      </c>
      <c r="H14" s="5">
        <f>IF(DAY(MarSun1)=1,IF(AND(YEAR(MarSun1+6)=CalendarYear,MONTH(MarSun1+6)=3),MarSun1+6,""),IF(AND(YEAR(MarSun1+13)=CalendarYear,MONTH(MarSun1+13)=3),MarSun1+13,""))</f>
        <v>43897</v>
      </c>
      <c r="I14" s="5">
        <f>IF(DAY(MarSun1)=1,IF(AND(YEAR(MarSun1+7)=CalendarYear,MONTH(MarSun1+7)=3),MarSun1+7,""),IF(AND(YEAR(MarSun1+14)=CalendarYear,MONTH(MarSun1+14)=3),MarSun1+14,""))</f>
        <v>43898</v>
      </c>
      <c r="J14" s="5"/>
      <c r="K14" s="5">
        <f>IF(DAY(AprSun1)=1,IF(AND(YEAR(AprSun1+1)=CalendarYear,MONTH(AprSun1+1)=4),AprSun1+1,""),IF(AND(YEAR(AprSun1+8)=CalendarYear,MONTH(AprSun1+8)=4),AprSun1+8,""))</f>
        <v>43927</v>
      </c>
      <c r="L14" s="5">
        <f>IF(DAY(AprSun1)=1,IF(AND(YEAR(AprSun1+2)=CalendarYear,MONTH(AprSun1+2)=4),AprSun1+2,""),IF(AND(YEAR(AprSun1+9)=CalendarYear,MONTH(AprSun1+9)=4),AprSun1+9,""))</f>
        <v>43928</v>
      </c>
      <c r="M14" s="5">
        <f>IF(DAY(AprSun1)=1,IF(AND(YEAR(AprSun1+3)=CalendarYear,MONTH(AprSun1+3)=4),AprSun1+3,""),IF(AND(YEAR(AprSun1+10)=CalendarYear,MONTH(AprSun1+10)=4),AprSun1+10,""))</f>
        <v>43929</v>
      </c>
      <c r="N14" s="5">
        <f>IF(DAY(AprSun1)=1,IF(AND(YEAR(AprSun1+4)=CalendarYear,MONTH(AprSun1+4)=4),AprSun1+4,""),IF(AND(YEAR(AprSun1+11)=CalendarYear,MONTH(AprSun1+11)=4),AprSun1+11,""))</f>
        <v>43930</v>
      </c>
      <c r="O14" s="5">
        <f>IF(DAY(AprSun1)=1,IF(AND(YEAR(AprSun1+5)=CalendarYear,MONTH(AprSun1+5)=4),AprSun1+5,""),IF(AND(YEAR(AprSun1+12)=CalendarYear,MONTH(AprSun1+12)=4),AprSun1+12,""))</f>
        <v>43931</v>
      </c>
      <c r="P14" s="5">
        <f>IF(DAY(AprSun1)=1,IF(AND(YEAR(AprSun1+6)=CalendarYear,MONTH(AprSun1+6)=4),AprSun1+6,""),IF(AND(YEAR(AprSun1+13)=CalendarYear,MONTH(AprSun1+13)=4),AprSun1+13,""))</f>
        <v>43932</v>
      </c>
      <c r="Q14" s="5">
        <f>IF(DAY(AprSun1)=1,IF(AND(YEAR(AprSun1+7)=CalendarYear,MONTH(AprSun1+7)=4),AprSun1+7,""),IF(AND(YEAR(AprSun1+14)=CalendarYear,MONTH(AprSun1+14)=4),AprSun1+14,""))</f>
        <v>43933</v>
      </c>
      <c r="R14" s="2"/>
      <c r="S14" s="8"/>
      <c r="T14" s="41"/>
      <c r="U14" s="15"/>
      <c r="V14" s="40"/>
      <c r="W14" s="40"/>
      <c r="X14" s="43"/>
      <c r="Z14" s="2"/>
      <c r="AH14" s="2"/>
      <c r="AP14" s="2"/>
    </row>
    <row r="15" spans="1:42" ht="15" customHeight="1" x14ac:dyDescent="0.3">
      <c r="A15" s="39"/>
      <c r="B15" s="2"/>
      <c r="C15" s="5">
        <f>IF(DAY(MarSun1)=1,IF(AND(YEAR(MarSun1+8)=CalendarYear,MONTH(MarSun1+8)=3),MarSun1+8,""),IF(AND(YEAR(MarSun1+15)=CalendarYear,MONTH(MarSun1+15)=3),MarSun1+15,""))</f>
        <v>43899</v>
      </c>
      <c r="D15" s="5">
        <f>IF(DAY(MarSun1)=1,IF(AND(YEAR(MarSun1+9)=CalendarYear,MONTH(MarSun1+9)=3),MarSun1+9,""),IF(AND(YEAR(MarSun1+16)=CalendarYear,MONTH(MarSun1+16)=3),MarSun1+16,""))</f>
        <v>43900</v>
      </c>
      <c r="E15" s="5">
        <f>IF(DAY(MarSun1)=1,IF(AND(YEAR(MarSun1+10)=CalendarYear,MONTH(MarSun1+10)=3),MarSun1+10,""),IF(AND(YEAR(MarSun1+17)=CalendarYear,MONTH(MarSun1+17)=3),MarSun1+17,""))</f>
        <v>43901</v>
      </c>
      <c r="F15" s="5">
        <f>IF(DAY(MarSun1)=1,IF(AND(YEAR(MarSun1+11)=CalendarYear,MONTH(MarSun1+11)=3),MarSun1+11,""),IF(AND(YEAR(MarSun1+18)=CalendarYear,MONTH(MarSun1+18)=3),MarSun1+18,""))</f>
        <v>43902</v>
      </c>
      <c r="G15" s="5">
        <f>IF(DAY(MarSun1)=1,IF(AND(YEAR(MarSun1+12)=CalendarYear,MONTH(MarSun1+12)=3),MarSun1+12,""),IF(AND(YEAR(MarSun1+19)=CalendarYear,MONTH(MarSun1+19)=3),MarSun1+19,""))</f>
        <v>43903</v>
      </c>
      <c r="H15" s="5">
        <f>IF(DAY(MarSun1)=1,IF(AND(YEAR(MarSun1+13)=CalendarYear,MONTH(MarSun1+13)=3),MarSun1+13,""),IF(AND(YEAR(MarSun1+20)=CalendarYear,MONTH(MarSun1+20)=3),MarSun1+20,""))</f>
        <v>43904</v>
      </c>
      <c r="I15" s="5">
        <f>IF(DAY(MarSun1)=1,IF(AND(YEAR(MarSun1+14)=CalendarYear,MONTH(MarSun1+14)=3),MarSun1+14,""),IF(AND(YEAR(MarSun1+21)=CalendarYear,MONTH(MarSun1+21)=3),MarSun1+21,""))</f>
        <v>43905</v>
      </c>
      <c r="J15" s="5"/>
      <c r="K15" s="5">
        <f>IF(DAY(AprSun1)=1,IF(AND(YEAR(AprSun1+8)=CalendarYear,MONTH(AprSun1+8)=4),AprSun1+8,""),IF(AND(YEAR(AprSun1+15)=CalendarYear,MONTH(AprSun1+15)=4),AprSun1+15,""))</f>
        <v>43934</v>
      </c>
      <c r="L15" s="5">
        <f>IF(DAY(AprSun1)=1,IF(AND(YEAR(AprSun1+9)=CalendarYear,MONTH(AprSun1+9)=4),AprSun1+9,""),IF(AND(YEAR(AprSun1+16)=CalendarYear,MONTH(AprSun1+16)=4),AprSun1+16,""))</f>
        <v>43935</v>
      </c>
      <c r="M15" s="5">
        <f>IF(DAY(AprSun1)=1,IF(AND(YEAR(AprSun1+10)=CalendarYear,MONTH(AprSun1+10)=4),AprSun1+10,""),IF(AND(YEAR(AprSun1+17)=CalendarYear,MONTH(AprSun1+17)=4),AprSun1+17,""))</f>
        <v>43936</v>
      </c>
      <c r="N15" s="5">
        <f>IF(DAY(AprSun1)=1,IF(AND(YEAR(AprSun1+11)=CalendarYear,MONTH(AprSun1+11)=4),AprSun1+11,""),IF(AND(YEAR(AprSun1+18)=CalendarYear,MONTH(AprSun1+18)=4),AprSun1+18,""))</f>
        <v>43937</v>
      </c>
      <c r="O15" s="5">
        <f>IF(DAY(AprSun1)=1,IF(AND(YEAR(AprSun1+12)=CalendarYear,MONTH(AprSun1+12)=4),AprSun1+12,""),IF(AND(YEAR(AprSun1+19)=CalendarYear,MONTH(AprSun1+19)=4),AprSun1+19,""))</f>
        <v>43938</v>
      </c>
      <c r="P15" s="5">
        <f>IF(DAY(AprSun1)=1,IF(AND(YEAR(AprSun1+13)=CalendarYear,MONTH(AprSun1+13)=4),AprSun1+13,""),IF(AND(YEAR(AprSun1+20)=CalendarYear,MONTH(AprSun1+20)=4),AprSun1+20,""))</f>
        <v>43939</v>
      </c>
      <c r="Q15" s="5">
        <f>IF(DAY(AprSun1)=1,IF(AND(YEAR(AprSun1+14)=CalendarYear,MONTH(AprSun1+14)=4),AprSun1+14,""),IF(AND(YEAR(AprSun1+21)=CalendarYear,MONTH(AprSun1+21)=4),AprSun1+21,""))</f>
        <v>43940</v>
      </c>
      <c r="R15" s="2"/>
      <c r="S15" s="8"/>
      <c r="T15" s="41"/>
      <c r="U15" s="76"/>
      <c r="V15" s="40"/>
      <c r="W15" s="40"/>
      <c r="X15" s="43"/>
      <c r="Z15" s="2"/>
      <c r="AH15" s="2"/>
      <c r="AP15" s="2"/>
    </row>
    <row r="16" spans="1:42" ht="15" customHeight="1" x14ac:dyDescent="0.3">
      <c r="A16" s="39"/>
      <c r="B16" s="2"/>
      <c r="C16" s="5">
        <f>IF(DAY(MarSun1)=1,IF(AND(YEAR(MarSun1+15)=CalendarYear,MONTH(MarSun1+15)=3),MarSun1+15,""),IF(AND(YEAR(MarSun1+22)=CalendarYear,MONTH(MarSun1+22)=3),MarSun1+22,""))</f>
        <v>43906</v>
      </c>
      <c r="D16" s="5">
        <f>IF(DAY(MarSun1)=1,IF(AND(YEAR(MarSun1+16)=CalendarYear,MONTH(MarSun1+16)=3),MarSun1+16,""),IF(AND(YEAR(MarSun1+23)=CalendarYear,MONTH(MarSun1+23)=3),MarSun1+23,""))</f>
        <v>43907</v>
      </c>
      <c r="E16" s="5">
        <f>IF(DAY(MarSun1)=1,IF(AND(YEAR(MarSun1+17)=CalendarYear,MONTH(MarSun1+17)=3),MarSun1+17,""),IF(AND(YEAR(MarSun1+24)=CalendarYear,MONTH(MarSun1+24)=3),MarSun1+24,""))</f>
        <v>43908</v>
      </c>
      <c r="F16" s="5">
        <f>IF(DAY(MarSun1)=1,IF(AND(YEAR(MarSun1+18)=CalendarYear,MONTH(MarSun1+18)=3),MarSun1+18,""),IF(AND(YEAR(MarSun1+25)=CalendarYear,MONTH(MarSun1+25)=3),MarSun1+25,""))</f>
        <v>43909</v>
      </c>
      <c r="G16" s="5">
        <f>IF(DAY(MarSun1)=1,IF(AND(YEAR(MarSun1+19)=CalendarYear,MONTH(MarSun1+19)=3),MarSun1+19,""),IF(AND(YEAR(MarSun1+26)=CalendarYear,MONTH(MarSun1+26)=3),MarSun1+26,""))</f>
        <v>43910</v>
      </c>
      <c r="H16" s="5">
        <f>IF(DAY(MarSun1)=1,IF(AND(YEAR(MarSun1+20)=CalendarYear,MONTH(MarSun1+20)=3),MarSun1+20,""),IF(AND(YEAR(MarSun1+27)=CalendarYear,MONTH(MarSun1+27)=3),MarSun1+27,""))</f>
        <v>43911</v>
      </c>
      <c r="I16" s="5">
        <f>IF(DAY(MarSun1)=1,IF(AND(YEAR(MarSun1+21)=CalendarYear,MONTH(MarSun1+21)=3),MarSun1+21,""),IF(AND(YEAR(MarSun1+28)=CalendarYear,MONTH(MarSun1+28)=3),MarSun1+28,""))</f>
        <v>43912</v>
      </c>
      <c r="J16" s="5"/>
      <c r="K16" s="5">
        <f>IF(DAY(AprSun1)=1,IF(AND(YEAR(AprSun1+15)=CalendarYear,MONTH(AprSun1+15)=4),AprSun1+15,""),IF(AND(YEAR(AprSun1+22)=CalendarYear,MONTH(AprSun1+22)=4),AprSun1+22,""))</f>
        <v>43941</v>
      </c>
      <c r="L16" s="5">
        <f>IF(DAY(AprSun1)=1,IF(AND(YEAR(AprSun1+16)=CalendarYear,MONTH(AprSun1+16)=4),AprSun1+16,""),IF(AND(YEAR(AprSun1+23)=CalendarYear,MONTH(AprSun1+23)=4),AprSun1+23,""))</f>
        <v>43942</v>
      </c>
      <c r="M16" s="5">
        <f>IF(DAY(AprSun1)=1,IF(AND(YEAR(AprSun1+17)=CalendarYear,MONTH(AprSun1+17)=4),AprSun1+17,""),IF(AND(YEAR(AprSun1+24)=CalendarYear,MONTH(AprSun1+24)=4),AprSun1+24,""))</f>
        <v>43943</v>
      </c>
      <c r="N16" s="5">
        <f>IF(DAY(AprSun1)=1,IF(AND(YEAR(AprSun1+18)=CalendarYear,MONTH(AprSun1+18)=4),AprSun1+18,""),IF(AND(YEAR(AprSun1+25)=CalendarYear,MONTH(AprSun1+25)=4),AprSun1+25,""))</f>
        <v>43944</v>
      </c>
      <c r="O16" s="5">
        <f>IF(DAY(AprSun1)=1,IF(AND(YEAR(AprSun1+19)=CalendarYear,MONTH(AprSun1+19)=4),AprSun1+19,""),IF(AND(YEAR(AprSun1+26)=CalendarYear,MONTH(AprSun1+26)=4),AprSun1+26,""))</f>
        <v>43945</v>
      </c>
      <c r="P16" s="5">
        <f>IF(DAY(AprSun1)=1,IF(AND(YEAR(AprSun1+20)=CalendarYear,MONTH(AprSun1+20)=4),AprSun1+20,""),IF(AND(YEAR(AprSun1+27)=CalendarYear,MONTH(AprSun1+27)=4),AprSun1+27,""))</f>
        <v>43946</v>
      </c>
      <c r="Q16" s="5">
        <f>IF(DAY(AprSun1)=1,IF(AND(YEAR(AprSun1+21)=CalendarYear,MONTH(AprSun1+21)=4),AprSun1+21,""),IF(AND(YEAR(AprSun1+28)=CalendarYear,MONTH(AprSun1+28)=4),AprSun1+28,""))</f>
        <v>43947</v>
      </c>
      <c r="R16" s="2"/>
      <c r="S16" s="8"/>
      <c r="T16" s="41"/>
      <c r="U16" s="76"/>
      <c r="V16" s="40"/>
      <c r="W16" s="40"/>
      <c r="X16" s="43"/>
      <c r="Z16" s="2"/>
      <c r="AH16" s="2"/>
      <c r="AP16" s="2"/>
    </row>
    <row r="17" spans="1:42" ht="15" customHeight="1" x14ac:dyDescent="0.2">
      <c r="A17" s="39"/>
      <c r="B17" s="2"/>
      <c r="C17" s="5">
        <f>IF(DAY(MarSun1)=1,IF(AND(YEAR(MarSun1+22)=CalendarYear,MONTH(MarSun1+22)=3),MarSun1+22,""),IF(AND(YEAR(MarSun1+29)=CalendarYear,MONTH(MarSun1+29)=3),MarSun1+29,""))</f>
        <v>43913</v>
      </c>
      <c r="D17" s="5">
        <f>IF(DAY(MarSun1)=1,IF(AND(YEAR(MarSun1+23)=CalendarYear,MONTH(MarSun1+23)=3),MarSun1+23,""),IF(AND(YEAR(MarSun1+30)=CalendarYear,MONTH(MarSun1+30)=3),MarSun1+30,""))</f>
        <v>43914</v>
      </c>
      <c r="E17" s="5">
        <f>IF(DAY(MarSun1)=1,IF(AND(YEAR(MarSun1+24)=CalendarYear,MONTH(MarSun1+24)=3),MarSun1+24,""),IF(AND(YEAR(MarSun1+31)=CalendarYear,MONTH(MarSun1+31)=3),MarSun1+31,""))</f>
        <v>43915</v>
      </c>
      <c r="F17" s="5">
        <f>IF(DAY(MarSun1)=1,IF(AND(YEAR(MarSun1+25)=CalendarYear,MONTH(MarSun1+25)=3),MarSun1+25,""),IF(AND(YEAR(MarSun1+32)=CalendarYear,MONTH(MarSun1+32)=3),MarSun1+32,""))</f>
        <v>43916</v>
      </c>
      <c r="G17" s="5">
        <f>IF(DAY(MarSun1)=1,IF(AND(YEAR(MarSun1+26)=CalendarYear,MONTH(MarSun1+26)=3),MarSun1+26,""),IF(AND(YEAR(MarSun1+33)=CalendarYear,MONTH(MarSun1+33)=3),MarSun1+33,""))</f>
        <v>43917</v>
      </c>
      <c r="H17" s="5">
        <f>IF(DAY(MarSun1)=1,IF(AND(YEAR(MarSun1+27)=CalendarYear,MONTH(MarSun1+27)=3),MarSun1+27,""),IF(AND(YEAR(MarSun1+34)=CalendarYear,MONTH(MarSun1+34)=3),MarSun1+34,""))</f>
        <v>43918</v>
      </c>
      <c r="I17" s="5">
        <f>IF(DAY(MarSun1)=1,IF(AND(YEAR(MarSun1+28)=CalendarYear,MONTH(MarSun1+28)=3),MarSun1+28,""),IF(AND(YEAR(MarSun1+35)=CalendarYear,MONTH(MarSun1+35)=3),MarSun1+35,""))</f>
        <v>43919</v>
      </c>
      <c r="J17" s="5"/>
      <c r="K17" s="5">
        <f>IF(DAY(AprSun1)=1,IF(AND(YEAR(AprSun1+22)=CalendarYear,MONTH(AprSun1+22)=4),AprSun1+22,""),IF(AND(YEAR(AprSun1+29)=CalendarYear,MONTH(AprSun1+29)=4),AprSun1+29,""))</f>
        <v>43948</v>
      </c>
      <c r="L17" s="5">
        <f>IF(DAY(AprSun1)=1,IF(AND(YEAR(AprSun1+23)=CalendarYear,MONTH(AprSun1+23)=4),AprSun1+23,""),IF(AND(YEAR(AprSun1+30)=CalendarYear,MONTH(AprSun1+30)=4),AprSun1+30,""))</f>
        <v>43949</v>
      </c>
      <c r="M17" s="5">
        <f>IF(DAY(AprSun1)=1,IF(AND(YEAR(AprSun1+24)=CalendarYear,MONTH(AprSun1+24)=4),AprSun1+24,""),IF(AND(YEAR(AprSun1+31)=CalendarYear,MONTH(AprSun1+31)=4),AprSun1+31,""))</f>
        <v>43950</v>
      </c>
      <c r="N17" s="5">
        <f>IF(DAY(AprSun1)=1,IF(AND(YEAR(AprSun1+25)=CalendarYear,MONTH(AprSun1+25)=4),AprSun1+25,""),IF(AND(YEAR(AprSun1+32)=CalendarYear,MONTH(AprSun1+32)=4),AprSun1+32,""))</f>
        <v>43951</v>
      </c>
      <c r="O17" s="5" t="str">
        <f>IF(DAY(AprSun1)=1,IF(AND(YEAR(AprSun1+26)=CalendarYear,MONTH(AprSun1+26)=4),AprSun1+26,""),IF(AND(YEAR(AprSun1+33)=CalendarYear,MONTH(AprSun1+33)=4),AprSun1+33,""))</f>
        <v/>
      </c>
      <c r="P17" s="14" t="str">
        <f>IF(DAY(AprSun1)=1,IF(AND(YEAR(AprSun1+27)=CalendarYear,MONTH(AprSun1+27)=4),AprSun1+27,""),IF(AND(YEAR(AprSun1+34)=CalendarYear,MONTH(AprSun1+34)=4),AprSun1+34,""))</f>
        <v/>
      </c>
      <c r="Q17" s="5" t="str">
        <f>IF(DAY(AprSun1)=1,IF(AND(YEAR(AprSun1+28)=CalendarYear,MONTH(AprSun1+28)=4),AprSun1+28,""),IF(AND(YEAR(AprSun1+35)=CalendarYear,MONTH(AprSun1+35)=4),AprSun1+35,""))</f>
        <v/>
      </c>
      <c r="R17" s="2"/>
      <c r="S17" s="8"/>
      <c r="T17" s="41"/>
      <c r="U17" s="40"/>
      <c r="V17" s="40"/>
      <c r="W17" s="40"/>
      <c r="X17" s="43"/>
      <c r="Z17" s="2"/>
      <c r="AH17" s="2"/>
      <c r="AP17" s="2"/>
    </row>
    <row r="18" spans="1:42" ht="15" customHeight="1" x14ac:dyDescent="0.3">
      <c r="A18" s="39"/>
      <c r="B18" s="2"/>
      <c r="C18" s="5">
        <f>IF(DAY(MarSun1)=1,IF(AND(YEAR(MarSun1+29)=CalendarYear,MONTH(MarSun1+29)=3),MarSun1+29,""),IF(AND(YEAR(MarSun1+36)=CalendarYear,MONTH(MarSun1+36)=3),MarSun1+36,""))</f>
        <v>43920</v>
      </c>
      <c r="D18" s="5">
        <f>IF(DAY(MarSun1)=1,IF(AND(YEAR(MarSun1+30)=CalendarYear,MONTH(MarSun1+30)=3),MarSun1+30,""),IF(AND(YEAR(MarSun1+37)=CalendarYear,MONTH(MarSun1+37)=3),MarSun1+37,""))</f>
        <v>43921</v>
      </c>
      <c r="E18" s="5" t="str">
        <f>IF(DAY(MarSun1)=1,IF(AND(YEAR(MarSun1+31)=CalendarYear,MONTH(MarSun1+31)=3),MarSun1+31,""),IF(AND(YEAR(MarSun1+38)=CalendarYear,MONTH(MarSun1+38)=3),MarSun1+38,""))</f>
        <v/>
      </c>
      <c r="F18" s="5" t="str">
        <f>IF(DAY(MarSun1)=1,IF(AND(YEAR(MarSun1+32)=CalendarYear,MONTH(MarSun1+32)=3),MarSun1+32,""),IF(AND(YEAR(MarSun1+39)=CalendarYear,MONTH(MarSun1+39)=3),MarSun1+39,""))</f>
        <v/>
      </c>
      <c r="G18" s="5" t="str">
        <f>IF(DAY(MarSun1)=1,IF(AND(YEAR(MarSun1+33)=CalendarYear,MONTH(MarSun1+33)=3),MarSun1+33,""),IF(AND(YEAR(MarSun1+40)=CalendarYear,MONTH(MarSun1+40)=3),MarSun1+40,""))</f>
        <v/>
      </c>
      <c r="H18" s="5" t="str">
        <f>IF(DAY(MarSun1)=1,IF(AND(YEAR(MarSun1+34)=CalendarYear,MONTH(MarSun1+34)=3),MarSun1+34,""),IF(AND(YEAR(MarSun1+41)=CalendarYear,MONTH(MarSun1+41)=3),MarSun1+41,""))</f>
        <v/>
      </c>
      <c r="I18" s="5" t="str">
        <f>IF(DAY(MarSun1)=1,IF(AND(YEAR(MarSun1+35)=CalendarYear,MONTH(MarSun1+35)=3),MarSun1+35,""),IF(AND(YEAR(MarSun1+42)=CalendarYear,MONTH(MarSun1+42)=3),MarSun1+42,""))</f>
        <v/>
      </c>
      <c r="J18" s="5"/>
      <c r="K18" s="5" t="str">
        <f>IF(DAY(AprSun1)=1,IF(AND(YEAR(AprSun1+29)=CalendarYear,MONTH(AprSun1+29)=4),AprSun1+29,""),IF(AND(YEAR(AprSun1+36)=CalendarYear,MONTH(AprSun1+36)=4),AprSun1+36,""))</f>
        <v/>
      </c>
      <c r="L18" s="5" t="str">
        <f>IF(DAY(AprSun1)=1,IF(AND(YEAR(AprSun1+30)=CalendarYear,MONTH(AprSun1+30)=4),AprSun1+30,""),IF(AND(YEAR(AprSun1+37)=CalendarYear,MONTH(AprSun1+37)=4),AprSun1+37,""))</f>
        <v/>
      </c>
      <c r="M18" s="5" t="str">
        <f>IF(DAY(AprSun1)=1,IF(AND(YEAR(AprSun1+31)=CalendarYear,MONTH(AprSun1+31)=4),AprSun1+31,""),IF(AND(YEAR(AprSun1+38)=CalendarYear,MONTH(AprSun1+38)=4),AprSun1+38,""))</f>
        <v/>
      </c>
      <c r="N18" s="5" t="str">
        <f>IF(DAY(AprSun1)=1,IF(AND(YEAR(AprSun1+32)=CalendarYear,MONTH(AprSun1+32)=4),AprSun1+32,""),IF(AND(YEAR(AprSun1+39)=CalendarYear,MONTH(AprSun1+39)=4),AprSun1+39,""))</f>
        <v/>
      </c>
      <c r="O18" s="5" t="str">
        <f>IF(DAY(AprSun1)=1,IF(AND(YEAR(AprSun1+33)=CalendarYear,MONTH(AprSun1+33)=4),AprSun1+33,""),IF(AND(YEAR(AprSun1+40)=CalendarYear,MONTH(AprSun1+40)=4),AprSun1+40,""))</f>
        <v/>
      </c>
      <c r="P18" s="5" t="str">
        <f>IF(DAY(AprSun1)=1,IF(AND(YEAR(AprSun1+34)=CalendarYear,MONTH(AprSun1+34)=4),AprSun1+34,""),IF(AND(YEAR(AprSun1+41)=CalendarYear,MONTH(AprSun1+41)=4),AprSun1+41,""))</f>
        <v/>
      </c>
      <c r="Q18" s="5" t="str">
        <f>IF(DAY(AprSun1)=1,IF(AND(YEAR(AprSun1+35)=CalendarYear,MONTH(AprSun1+35)=4),AprSun1+35,""),IF(AND(YEAR(AprSun1+42)=CalendarYear,MONTH(AprSun1+42)=4),AprSun1+42,""))</f>
        <v/>
      </c>
      <c r="R18" s="2"/>
      <c r="S18" s="8"/>
      <c r="T18" s="41"/>
      <c r="U18" s="15"/>
      <c r="V18" s="40"/>
      <c r="W18" s="40"/>
      <c r="X18" s="43"/>
      <c r="Z18"/>
      <c r="AA18"/>
      <c r="AB18"/>
      <c r="AC18"/>
      <c r="AD18"/>
      <c r="AE18"/>
      <c r="AF18"/>
      <c r="AG18"/>
      <c r="AH18"/>
      <c r="AP18" s="2"/>
    </row>
    <row r="19" spans="1:42" ht="15" customHeight="1" x14ac:dyDescent="0.3">
      <c r="A19" s="39"/>
      <c r="B19" s="2"/>
      <c r="C19" s="7" t="s">
        <v>9</v>
      </c>
      <c r="D19" s="40"/>
      <c r="E19" s="40"/>
      <c r="F19" s="40"/>
      <c r="G19" s="40"/>
      <c r="H19" s="40"/>
      <c r="I19" s="40"/>
      <c r="J19" s="5"/>
      <c r="K19" s="7" t="s">
        <v>10</v>
      </c>
      <c r="L19" s="40"/>
      <c r="M19" s="40"/>
      <c r="N19" s="40"/>
      <c r="O19" s="40"/>
      <c r="P19" s="40"/>
      <c r="Q19" s="40"/>
      <c r="R19" s="2"/>
      <c r="S19" s="8"/>
      <c r="T19" s="41"/>
      <c r="U19" s="45"/>
      <c r="V19" s="68"/>
      <c r="W19" s="40"/>
      <c r="X19" s="43"/>
      <c r="Z19"/>
      <c r="AA19"/>
      <c r="AB19"/>
      <c r="AC19"/>
      <c r="AD19"/>
      <c r="AE19"/>
      <c r="AF19"/>
      <c r="AG19"/>
      <c r="AH19"/>
      <c r="AP19" s="2"/>
    </row>
    <row r="20" spans="1:42" ht="15" customHeight="1" x14ac:dyDescent="0.3">
      <c r="A20" s="39"/>
      <c r="B20" s="2"/>
      <c r="C20" s="61" t="s">
        <v>1</v>
      </c>
      <c r="D20" s="61" t="s">
        <v>2</v>
      </c>
      <c r="E20" s="61" t="s">
        <v>3</v>
      </c>
      <c r="F20" s="61" t="s">
        <v>2</v>
      </c>
      <c r="G20" s="61" t="s">
        <v>4</v>
      </c>
      <c r="H20" s="61" t="s">
        <v>0</v>
      </c>
      <c r="I20" s="61" t="s">
        <v>0</v>
      </c>
      <c r="J20" s="64"/>
      <c r="K20" s="61" t="s">
        <v>1</v>
      </c>
      <c r="L20" s="61" t="s">
        <v>2</v>
      </c>
      <c r="M20" s="61" t="s">
        <v>3</v>
      </c>
      <c r="N20" s="61" t="s">
        <v>2</v>
      </c>
      <c r="O20" s="61" t="s">
        <v>4</v>
      </c>
      <c r="P20" s="61" t="s">
        <v>0</v>
      </c>
      <c r="Q20" s="61" t="s">
        <v>0</v>
      </c>
      <c r="R20" s="2"/>
      <c r="S20" s="8"/>
      <c r="T20" s="41"/>
      <c r="U20" s="20"/>
      <c r="V20" s="40"/>
      <c r="W20" s="40"/>
      <c r="X20" s="43"/>
      <c r="Z20"/>
      <c r="AA20"/>
      <c r="AB20"/>
      <c r="AC20"/>
      <c r="AD20"/>
      <c r="AE20"/>
      <c r="AF20"/>
      <c r="AG20"/>
      <c r="AH20"/>
      <c r="AP20" s="2"/>
    </row>
    <row r="21" spans="1:42" ht="15" customHeight="1" x14ac:dyDescent="0.3">
      <c r="A21" s="39"/>
      <c r="B21" s="2"/>
      <c r="C21" s="14" t="str">
        <f>IF(DAY(MaySun1)=1,"",IF(AND(YEAR(MaySun1+1)=CalendarYear,MONTH(MaySun1+1)=5),MaySun1+1,""))</f>
        <v/>
      </c>
      <c r="D21" s="14" t="str">
        <f>IF(DAY(MaySun1)=1,"",IF(AND(YEAR(MaySun1+2)=CalendarYear,MONTH(MaySun1+2)=5),MaySun1+2,""))</f>
        <v/>
      </c>
      <c r="E21" s="14" t="str">
        <f>IF(DAY(MaySun1)=1,"",IF(AND(YEAR(MaySun1+3)=CalendarYear,MONTH(MaySun1+3)=5),MaySun1+3,""))</f>
        <v/>
      </c>
      <c r="F21" s="14" t="str">
        <f>IF(DAY(MaySun1)=1,"",IF(AND(YEAR(MaySun1+4)=CalendarYear,MONTH(MaySun1+4)=5),MaySun1+4,""))</f>
        <v/>
      </c>
      <c r="G21" s="14">
        <f>IF(DAY(MaySun1)=1,"",IF(AND(YEAR(MaySun1+5)=CalendarYear,MONTH(MaySun1+5)=5),MaySun1+5,""))</f>
        <v>43952</v>
      </c>
      <c r="H21" s="14">
        <f>IF(DAY(MaySun1)=1,"",IF(AND(YEAR(MaySun1+6)=CalendarYear,MONTH(MaySun1+6)=5),MaySun1+6,""))</f>
        <v>43953</v>
      </c>
      <c r="I21" s="107">
        <f>IF(DAY(MaySun1)=1,IF(AND(YEAR(MaySun1)=CalendarYear,MONTH(MaySun1)=5),MaySun1,""),IF(AND(YEAR(MaySun1+7)=CalendarYear,MONTH(MaySun1+7)=5),MaySun1+7,""))</f>
        <v>43954</v>
      </c>
      <c r="J21" s="6"/>
      <c r="K21" s="14">
        <f>IF(DAY(JunSun1)=1,"",IF(AND(YEAR(JunSun1+1)=CalendarYear,MONTH(JunSun1+1)=6),JunSun1+1,""))</f>
        <v>43983</v>
      </c>
      <c r="L21" s="14">
        <f>IF(DAY(JunSun1)=1,"",IF(AND(YEAR(JunSun1+2)=CalendarYear,MONTH(JunSun1+2)=6),JunSun1+2,""))</f>
        <v>43984</v>
      </c>
      <c r="M21" s="14">
        <f>IF(DAY(JunSun1)=1,"",IF(AND(YEAR(JunSun1+3)=CalendarYear,MONTH(JunSun1+3)=6),JunSun1+3,""))</f>
        <v>43985</v>
      </c>
      <c r="N21" s="14">
        <f>IF(DAY(JunSun1)=1,"",IF(AND(YEAR(JunSun1+4)=CalendarYear,MONTH(JunSun1+4)=6),JunSun1+4,""))</f>
        <v>43986</v>
      </c>
      <c r="O21" s="14">
        <f>IF(DAY(JunSun1)=1,"",IF(AND(YEAR(JunSun1+5)=CalendarYear,MONTH(JunSun1+5)=6),JunSun1+5,""))</f>
        <v>43987</v>
      </c>
      <c r="P21" s="14">
        <f>IF(DAY(JunSun1)=1,"",IF(AND(YEAR(JunSun1+6)=CalendarYear,MONTH(JunSun1+6)=6),JunSun1+6,""))</f>
        <v>43988</v>
      </c>
      <c r="Q21" s="14">
        <f>IF(DAY(JunSun1)=1,IF(AND(YEAR(JunSun1)=CalendarYear,MONTH(JunSun1)=6),JunSun1,""),IF(AND(YEAR(JunSun1+7)=CalendarYear,MONTH(JunSun1+7)=6),JunSun1+7,""))</f>
        <v>43989</v>
      </c>
      <c r="R21" s="109"/>
      <c r="S21" s="8"/>
      <c r="T21" s="41"/>
      <c r="U21" s="110"/>
      <c r="V21"/>
      <c r="W21"/>
      <c r="X21" s="43"/>
      <c r="Z21" s="75"/>
      <c r="AA21" s="75"/>
      <c r="AB21" s="75"/>
      <c r="AC21" s="75"/>
      <c r="AD21" s="75"/>
      <c r="AE21" s="75"/>
      <c r="AF21" s="75"/>
      <c r="AG21" s="75"/>
      <c r="AH21"/>
      <c r="AP21" s="2"/>
    </row>
    <row r="22" spans="1:42" ht="15" customHeight="1" x14ac:dyDescent="0.3">
      <c r="A22" s="39"/>
      <c r="B22" s="2"/>
      <c r="C22" s="14">
        <f>IF(DAY(MaySun1)=1,IF(AND(YEAR(MaySun1+1)=CalendarYear,MONTH(MaySun1+1)=5),MaySun1+1,""),IF(AND(YEAR(MaySun1+8)=CalendarYear,MONTH(MaySun1+8)=5),MaySun1+8,""))</f>
        <v>43955</v>
      </c>
      <c r="D22" s="14">
        <f>IF(DAY(MaySun1)=1,IF(AND(YEAR(MaySun1+2)=CalendarYear,MONTH(MaySun1+2)=5),MaySun1+2,""),IF(AND(YEAR(MaySun1+9)=CalendarYear,MONTH(MaySun1+9)=5),MaySun1+9,""))</f>
        <v>43956</v>
      </c>
      <c r="E22" s="14">
        <f>IF(DAY(MaySun1)=1,IF(AND(YEAR(MaySun1+3)=CalendarYear,MONTH(MaySun1+3)=5),MaySun1+3,""),IF(AND(YEAR(MaySun1+10)=CalendarYear,MONTH(MaySun1+10)=5),MaySun1+10,""))</f>
        <v>43957</v>
      </c>
      <c r="F22" s="14">
        <f>IF(DAY(MaySun1)=1,IF(AND(YEAR(MaySun1+4)=CalendarYear,MONTH(MaySun1+4)=5),MaySun1+4,""),IF(AND(YEAR(MaySun1+11)=CalendarYear,MONTH(MaySun1+11)=5),MaySun1+11,""))</f>
        <v>43958</v>
      </c>
      <c r="G22" s="14">
        <f>IF(DAY(MaySun1)=1,IF(AND(YEAR(MaySun1+5)=CalendarYear,MONTH(MaySun1+5)=5),MaySun1+5,""),IF(AND(YEAR(MaySun1+12)=CalendarYear,MONTH(MaySun1+12)=5),MaySun1+12,""))</f>
        <v>43959</v>
      </c>
      <c r="H22" s="14">
        <f>IF(DAY(MaySun1)=1,IF(AND(YEAR(MaySun1+6)=CalendarYear,MONTH(MaySun1+6)=5),MaySun1+6,""),IF(AND(YEAR(MaySun1+13)=CalendarYear,MONTH(MaySun1+13)=5),MaySun1+13,""))</f>
        <v>43960</v>
      </c>
      <c r="I22" s="14">
        <f>IF(DAY(MaySun1)=1,IF(AND(YEAR(MaySun1+7)=CalendarYear,MONTH(MaySun1+7)=5),MaySun1+7,""),IF(AND(YEAR(MaySun1+14)=CalendarYear,MONTH(MaySun1+14)=5),MaySun1+14,""))</f>
        <v>43961</v>
      </c>
      <c r="J22" s="4"/>
      <c r="K22" s="14">
        <f>IF(DAY(JunSun1)=1,IF(AND(YEAR(JunSun1+1)=CalendarYear,MONTH(JunSun1+1)=6),JunSun1+1,""),IF(AND(YEAR(JunSun1+8)=CalendarYear,MONTH(JunSun1+8)=6),JunSun1+8,""))</f>
        <v>43990</v>
      </c>
      <c r="L22" s="14">
        <f>IF(DAY(JunSun1)=1,IF(AND(YEAR(JunSun1+2)=CalendarYear,MONTH(JunSun1+2)=6),JunSun1+2,""),IF(AND(YEAR(JunSun1+9)=CalendarYear,MONTH(JunSun1+9)=6),JunSun1+9,""))</f>
        <v>43991</v>
      </c>
      <c r="M22" s="14">
        <f>IF(DAY(JunSun1)=1,IF(AND(YEAR(JunSun1+3)=CalendarYear,MONTH(JunSun1+3)=6),JunSun1+3,""),IF(AND(YEAR(JunSun1+10)=CalendarYear,MONTH(JunSun1+10)=6),JunSun1+10,""))</f>
        <v>43992</v>
      </c>
      <c r="N22" s="14">
        <f>IF(DAY(JunSun1)=1,IF(AND(YEAR(JunSun1+4)=CalendarYear,MONTH(JunSun1+4)=6),JunSun1+4,""),IF(AND(YEAR(JunSun1+11)=CalendarYear,MONTH(JunSun1+11)=6),JunSun1+11,""))</f>
        <v>43993</v>
      </c>
      <c r="O22" s="14">
        <f>IF(DAY(JunSun1)=1,IF(AND(YEAR(JunSun1+5)=CalendarYear,MONTH(JunSun1+5)=6),JunSun1+5,""),IF(AND(YEAR(JunSun1+12)=CalendarYear,MONTH(JunSun1+12)=6),JunSun1+12,""))</f>
        <v>43994</v>
      </c>
      <c r="P22" s="14">
        <f>IF(DAY(JunSun1)=1,IF(AND(YEAR(JunSun1+6)=CalendarYear,MONTH(JunSun1+6)=6),JunSun1+6,""),IF(AND(YEAR(JunSun1+13)=CalendarYear,MONTH(JunSun1+13)=6),JunSun1+13,""))</f>
        <v>43995</v>
      </c>
      <c r="Q22" s="14">
        <f>IF(DAY(JunSun1)=1,IF(AND(YEAR(JunSun1+7)=CalendarYear,MONTH(JunSun1+7)=6),JunSun1+7,""),IF(AND(YEAR(JunSun1+14)=CalendarYear,MONTH(JunSun1+14)=6),JunSun1+14,""))</f>
        <v>43996</v>
      </c>
      <c r="R22" s="109"/>
      <c r="S22" s="8"/>
      <c r="T22" s="41"/>
      <c r="U22" s="45"/>
      <c r="V22" s="68"/>
      <c r="W22" s="40"/>
      <c r="X22" s="43"/>
      <c r="Z22"/>
      <c r="AA22"/>
      <c r="AB22"/>
      <c r="AC22"/>
      <c r="AD22"/>
      <c r="AE22"/>
      <c r="AF22"/>
      <c r="AG22"/>
      <c r="AH22"/>
      <c r="AP22" s="2"/>
    </row>
    <row r="23" spans="1:42" ht="15" customHeight="1" x14ac:dyDescent="0.2">
      <c r="A23" s="39"/>
      <c r="B23" s="2"/>
      <c r="C23" s="14">
        <f>IF(DAY(MaySun1)=1,IF(AND(YEAR(MaySun1+8)=CalendarYear,MONTH(MaySun1+8)=5),MaySun1+8,""),IF(AND(YEAR(MaySun1+15)=CalendarYear,MONTH(MaySun1+15)=5),MaySun1+15,""))</f>
        <v>43962</v>
      </c>
      <c r="D23" s="14">
        <f>IF(DAY(MaySun1)=1,IF(AND(YEAR(MaySun1+9)=CalendarYear,MONTH(MaySun1+9)=5),MaySun1+9,""),IF(AND(YEAR(MaySun1+16)=CalendarYear,MONTH(MaySun1+16)=5),MaySun1+16,""))</f>
        <v>43963</v>
      </c>
      <c r="E23" s="14">
        <f>IF(DAY(MaySun1)=1,IF(AND(YEAR(MaySun1+10)=CalendarYear,MONTH(MaySun1+10)=5),MaySun1+10,""),IF(AND(YEAR(MaySun1+17)=CalendarYear,MONTH(MaySun1+17)=5),MaySun1+17,""))</f>
        <v>43964</v>
      </c>
      <c r="F23" s="14">
        <f>IF(DAY(MaySun1)=1,IF(AND(YEAR(MaySun1+11)=CalendarYear,MONTH(MaySun1+11)=5),MaySun1+11,""),IF(AND(YEAR(MaySun1+18)=CalendarYear,MONTH(MaySun1+18)=5),MaySun1+18,""))</f>
        <v>43965</v>
      </c>
      <c r="G23" s="14">
        <f>IF(DAY(MaySun1)=1,IF(AND(YEAR(MaySun1+12)=CalendarYear,MONTH(MaySun1+12)=5),MaySun1+12,""),IF(AND(YEAR(MaySun1+19)=CalendarYear,MONTH(MaySun1+19)=5),MaySun1+19,""))</f>
        <v>43966</v>
      </c>
      <c r="H23" s="18">
        <f>IF(DAY(MaySun1)=1,IF(AND(YEAR(MaySun1+13)=CalendarYear,MONTH(MaySun1+13)=5),MaySun1+13,""),IF(AND(YEAR(MaySun1+20)=CalendarYear,MONTH(MaySun1+20)=5),MaySun1+20,""))</f>
        <v>43967</v>
      </c>
      <c r="I23" s="18">
        <f>IF(DAY(MaySun1)=1,IF(AND(YEAR(MaySun1+14)=CalendarYear,MONTH(MaySun1+14)=5),MaySun1+14,""),IF(AND(YEAR(MaySun1+21)=CalendarYear,MONTH(MaySun1+21)=5),MaySun1+21,""))</f>
        <v>43968</v>
      </c>
      <c r="J23" s="5"/>
      <c r="K23" s="14">
        <f>IF(DAY(JunSun1)=1,IF(AND(YEAR(JunSun1+8)=CalendarYear,MONTH(JunSun1+8)=6),JunSun1+8,""),IF(AND(YEAR(JunSun1+15)=CalendarYear,MONTH(JunSun1+15)=6),JunSun1+15,""))</f>
        <v>43997</v>
      </c>
      <c r="L23" s="14">
        <f>IF(DAY(JunSun1)=1,IF(AND(YEAR(JunSun1+9)=CalendarYear,MONTH(JunSun1+9)=6),JunSun1+9,""),IF(AND(YEAR(JunSun1+16)=CalendarYear,MONTH(JunSun1+16)=6),JunSun1+16,""))</f>
        <v>43998</v>
      </c>
      <c r="M23" s="14">
        <f>IF(DAY(JunSun1)=1,IF(AND(YEAR(JunSun1+10)=CalendarYear,MONTH(JunSun1+10)=6),JunSun1+10,""),IF(AND(YEAR(JunSun1+17)=CalendarYear,MONTH(JunSun1+17)=6),JunSun1+17,""))</f>
        <v>43999</v>
      </c>
      <c r="N23" s="14">
        <f>IF(DAY(JunSun1)=1,IF(AND(YEAR(JunSun1+11)=CalendarYear,MONTH(JunSun1+11)=6),JunSun1+11,""),IF(AND(YEAR(JunSun1+18)=CalendarYear,MONTH(JunSun1+18)=6),JunSun1+18,""))</f>
        <v>44000</v>
      </c>
      <c r="O23" s="14">
        <f>IF(DAY(JunSun1)=1,IF(AND(YEAR(JunSun1+12)=CalendarYear,MONTH(JunSun1+12)=6),JunSun1+12,""),IF(AND(YEAR(JunSun1+19)=CalendarYear,MONTH(JunSun1+19)=6),JunSun1+19,""))</f>
        <v>44001</v>
      </c>
      <c r="P23" s="14">
        <f>IF(DAY(JunSun1)=1,IF(AND(YEAR(JunSun1+13)=CalendarYear,MONTH(JunSun1+13)=6),JunSun1+13,""),IF(AND(YEAR(JunSun1+20)=CalendarYear,MONTH(JunSun1+20)=6),JunSun1+20,""))</f>
        <v>44002</v>
      </c>
      <c r="Q23" s="14">
        <f>IF(DAY(JunSun1)=1,IF(AND(YEAR(JunSun1+14)=CalendarYear,MONTH(JunSun1+14)=6),JunSun1+14,""),IF(AND(YEAR(JunSun1+21)=CalendarYear,MONTH(JunSun1+21)=6),JunSun1+21,""))</f>
        <v>44003</v>
      </c>
      <c r="R23" s="109"/>
      <c r="S23" s="8"/>
      <c r="T23" s="41"/>
      <c r="U23" s="40"/>
      <c r="V23" s="40"/>
      <c r="W23" s="40"/>
      <c r="X23" s="43"/>
      <c r="Z23"/>
      <c r="AA23"/>
      <c r="AB23"/>
      <c r="AC23"/>
      <c r="AD23"/>
      <c r="AE23"/>
      <c r="AF23"/>
      <c r="AG23"/>
      <c r="AH23"/>
      <c r="AP23" s="2"/>
    </row>
    <row r="24" spans="1:42" ht="15" customHeight="1" x14ac:dyDescent="0.3">
      <c r="A24" s="39"/>
      <c r="B24" s="2"/>
      <c r="C24" s="18">
        <f>IF(DAY(MaySun1)=1,IF(AND(YEAR(MaySun1+15)=CalendarYear,MONTH(MaySun1+15)=5),MaySun1+15,""),IF(AND(YEAR(MaySun1+22)=CalendarYear,MONTH(MaySun1+22)=5),MaySun1+22,""))</f>
        <v>43969</v>
      </c>
      <c r="D24" s="18">
        <f>IF(DAY(MaySun1)=1,IF(AND(YEAR(MaySun1+16)=CalendarYear,MONTH(MaySun1+16)=5),MaySun1+16,""),IF(AND(YEAR(MaySun1+23)=CalendarYear,MONTH(MaySun1+23)=5),MaySun1+23,""))</f>
        <v>43970</v>
      </c>
      <c r="E24" s="111">
        <f>IF(DAY(MaySun1)=1,IF(AND(YEAR(MaySun1+17)=CalendarYear,MONTH(MaySun1+17)=5),MaySun1+17,""),IF(AND(YEAR(MaySun1+24)=CalendarYear,MONTH(MaySun1+24)=5),MaySun1+24,""))</f>
        <v>43971</v>
      </c>
      <c r="F24" s="111">
        <f>IF(DAY(MaySun1)=1,IF(AND(YEAR(MaySun1+18)=CalendarYear,MONTH(MaySun1+18)=5),MaySun1+18,""),IF(AND(YEAR(MaySun1+25)=CalendarYear,MONTH(MaySun1+25)=5),MaySun1+25,""))</f>
        <v>43972</v>
      </c>
      <c r="G24" s="17">
        <f>IF(DAY(MaySun1)=1,IF(AND(YEAR(MaySun1+19)=CalendarYear,MONTH(MaySun1+19)=5),MaySun1+19,""),IF(AND(YEAR(MaySun1+26)=CalendarYear,MONTH(MaySun1+26)=5),MaySun1+26,""))</f>
        <v>43973</v>
      </c>
      <c r="H24" s="17">
        <f>IF(DAY(MaySun1)=1,IF(AND(YEAR(MaySun1+20)=CalendarYear,MONTH(MaySun1+20)=5),MaySun1+20,""),IF(AND(YEAR(MaySun1+27)=CalendarYear,MONTH(MaySun1+27)=5),MaySun1+27,""))</f>
        <v>43974</v>
      </c>
      <c r="I24" s="17">
        <f>IF(DAY(MaySun1)=1,IF(AND(YEAR(MaySun1+21)=CalendarYear,MONTH(MaySun1+21)=5),MaySun1+21,""),IF(AND(YEAR(MaySun1+28)=CalendarYear,MONTH(MaySun1+28)=5),MaySun1+28,""))</f>
        <v>43975</v>
      </c>
      <c r="J24" s="5"/>
      <c r="K24" s="14">
        <f>IF(DAY(JunSun1)=1,IF(AND(YEAR(JunSun1+15)=CalendarYear,MONTH(JunSun1+15)=6),JunSun1+15,""),IF(AND(YEAR(JunSun1+22)=CalendarYear,MONTH(JunSun1+22)=6),JunSun1+22,""))</f>
        <v>44004</v>
      </c>
      <c r="L24" s="14">
        <f>IF(DAY(JunSun1)=1,IF(AND(YEAR(JunSun1+16)=CalendarYear,MONTH(JunSun1+16)=6),JunSun1+16,""),IF(AND(YEAR(JunSun1+23)=CalendarYear,MONTH(JunSun1+23)=6),JunSun1+23,""))</f>
        <v>44005</v>
      </c>
      <c r="M24" s="14">
        <f>IF(DAY(JunSun1)=1,IF(AND(YEAR(JunSun1+17)=CalendarYear,MONTH(JunSun1+17)=6),JunSun1+17,""),IF(AND(YEAR(JunSun1+24)=CalendarYear,MONTH(JunSun1+24)=6),JunSun1+24,""))</f>
        <v>44006</v>
      </c>
      <c r="N24" s="14">
        <f>IF(DAY(JunSun1)=1,IF(AND(YEAR(JunSun1+18)=CalendarYear,MONTH(JunSun1+18)=6),JunSun1+18,""),IF(AND(YEAR(JunSun1+25)=CalendarYear,MONTH(JunSun1+25)=6),JunSun1+25,""))</f>
        <v>44007</v>
      </c>
      <c r="O24" s="14">
        <f>IF(DAY(JunSun1)=1,IF(AND(YEAR(JunSun1+19)=CalendarYear,MONTH(JunSun1+19)=6),JunSun1+19,""),IF(AND(YEAR(JunSun1+26)=CalendarYear,MONTH(JunSun1+26)=6),JunSun1+26,""))</f>
        <v>44008</v>
      </c>
      <c r="P24" s="71">
        <f>IF(DAY(JunSun1)=1,IF(AND(YEAR(JunSun1+20)=CalendarYear,MONTH(JunSun1+20)=6),JunSun1+20,""),IF(AND(YEAR(JunSun1+27)=CalendarYear,MONTH(JunSun1+27)=6),JunSun1+27,""))</f>
        <v>44009</v>
      </c>
      <c r="Q24" s="71">
        <f>IF(DAY(JunSun1)=1,IF(AND(YEAR(JunSun1+21)=CalendarYear,MONTH(JunSun1+21)=6),JunSun1+21,""),IF(AND(YEAR(JunSun1+28)=CalendarYear,MONTH(JunSun1+28)=6),JunSun1+28,""))</f>
        <v>44010</v>
      </c>
      <c r="R24" s="109"/>
      <c r="S24" s="8"/>
      <c r="T24" s="41"/>
      <c r="U24" s="15"/>
      <c r="V24" s="40"/>
      <c r="W24" s="40"/>
      <c r="X24" s="43"/>
      <c r="Z24"/>
      <c r="AA24"/>
      <c r="AB24"/>
      <c r="AC24"/>
      <c r="AD24"/>
      <c r="AE24"/>
      <c r="AF24"/>
      <c r="AG24"/>
      <c r="AH24"/>
      <c r="AP24" s="2"/>
    </row>
    <row r="25" spans="1:42" ht="15" customHeight="1" x14ac:dyDescent="0.3">
      <c r="A25" s="39"/>
      <c r="B25" s="2"/>
      <c r="C25" s="14">
        <f>IF(DAY(MaySun1)=1,IF(AND(YEAR(MaySun1+22)=CalendarYear,MONTH(MaySun1+22)=5),MaySun1+22,""),IF(AND(YEAR(MaySun1+29)=CalendarYear,MONTH(MaySun1+29)=5),MaySun1+29,""))</f>
        <v>43976</v>
      </c>
      <c r="D25" s="14">
        <f>IF(DAY(MaySun1)=1,IF(AND(YEAR(MaySun1+23)=CalendarYear,MONTH(MaySun1+23)=5),MaySun1+23,""),IF(AND(YEAR(MaySun1+30)=CalendarYear,MONTH(MaySun1+30)=5),MaySun1+30,""))</f>
        <v>43977</v>
      </c>
      <c r="E25" s="14">
        <f>IF(DAY(MaySun1)=1,IF(AND(YEAR(MaySun1+24)=CalendarYear,MONTH(MaySun1+24)=5),MaySun1+24,""),IF(AND(YEAR(MaySun1+31)=CalendarYear,MONTH(MaySun1+31)=5),MaySun1+31,""))</f>
        <v>43978</v>
      </c>
      <c r="F25" s="14">
        <f>IF(DAY(MaySun1)=1,IF(AND(YEAR(MaySun1+25)=CalendarYear,MONTH(MaySun1+25)=5),MaySun1+25,""),IF(AND(YEAR(MaySun1+32)=CalendarYear,MONTH(MaySun1+32)=5),MaySun1+32,""))</f>
        <v>43979</v>
      </c>
      <c r="G25" s="14">
        <f>IF(DAY(MaySun1)=1,IF(AND(YEAR(MaySun1+26)=CalendarYear,MONTH(MaySun1+26)=5),MaySun1+26,""),IF(AND(YEAR(MaySun1+33)=CalendarYear,MONTH(MaySun1+33)=5),MaySun1+33,""))</f>
        <v>43980</v>
      </c>
      <c r="H25" s="14">
        <f>IF(DAY(MaySun1)=1,IF(AND(YEAR(MaySun1+27)=CalendarYear,MONTH(MaySun1+27)=5),MaySun1+27,""),IF(AND(YEAR(MaySun1+34)=CalendarYear,MONTH(MaySun1+34)=5),MaySun1+34,""))</f>
        <v>43981</v>
      </c>
      <c r="I25" s="14">
        <f>IF(DAY(MaySun1)=1,IF(AND(YEAR(MaySun1+28)=CalendarYear,MONTH(MaySun1+28)=5),MaySun1+28,""),IF(AND(YEAR(MaySun1+35)=CalendarYear,MONTH(MaySun1+35)=5),MaySun1+35,""))</f>
        <v>43982</v>
      </c>
      <c r="J25" s="5"/>
      <c r="K25" s="14">
        <f>IF(DAY(JunSun1)=1,IF(AND(YEAR(JunSun1+22)=CalendarYear,MONTH(JunSun1+22)=6),JunSun1+22,""),IF(AND(YEAR(JunSun1+29)=CalendarYear,MONTH(JunSun1+29)=6),JunSun1+29,""))</f>
        <v>44011</v>
      </c>
      <c r="L25" s="14">
        <f>IF(DAY(JunSun1)=1,IF(AND(YEAR(JunSun1+23)=CalendarYear,MONTH(JunSun1+23)=6),JunSun1+23,""),IF(AND(YEAR(JunSun1+30)=CalendarYear,MONTH(JunSun1+30)=6),JunSun1+30,""))</f>
        <v>44012</v>
      </c>
      <c r="M25" s="14" t="str">
        <f>IF(DAY(JunSun1)=1,IF(AND(YEAR(JunSun1+24)=CalendarYear,MONTH(JunSun1+24)=6),JunSun1+24,""),IF(AND(YEAR(JunSun1+31)=CalendarYear,MONTH(JunSun1+31)=6),JunSun1+31,""))</f>
        <v/>
      </c>
      <c r="N25" s="14" t="str">
        <f>IF(DAY(JunSun1)=1,IF(AND(YEAR(JunSun1+25)=CalendarYear,MONTH(JunSun1+25)=6),JunSun1+25,""),IF(AND(YEAR(JunSun1+32)=CalendarYear,MONTH(JunSun1+32)=6),JunSun1+32,""))</f>
        <v/>
      </c>
      <c r="O25" s="14" t="str">
        <f>IF(DAY(JunSun1)=1,IF(AND(YEAR(JunSun1+26)=CalendarYear,MONTH(JunSun1+26)=6),JunSun1+26,""),IF(AND(YEAR(JunSun1+33)=CalendarYear,MONTH(JunSun1+33)=6),JunSun1+33,""))</f>
        <v/>
      </c>
      <c r="P25" s="70" t="str">
        <f>IF(DAY(JunSun1)=1,IF(AND(YEAR(JunSun1+27)=CalendarYear,MONTH(JunSun1+27)=6),JunSun1+27,""),IF(AND(YEAR(JunSun1+34)=CalendarYear,MONTH(JunSun1+34)=6),JunSun1+34,""))</f>
        <v/>
      </c>
      <c r="Q25" s="70" t="str">
        <f>IF(DAY(JunSun1)=1,IF(AND(YEAR(JunSun1+28)=CalendarYear,MONTH(JunSun1+28)=6),JunSun1+28,""),IF(AND(YEAR(JunSun1+35)=CalendarYear,MONTH(JunSun1+35)=6),JunSun1+35,""))</f>
        <v/>
      </c>
      <c r="R25" s="109"/>
      <c r="S25" s="8"/>
      <c r="T25" s="41"/>
      <c r="U25" s="45"/>
      <c r="V25" s="68"/>
      <c r="W25" s="40"/>
      <c r="X25" s="43"/>
      <c r="Z25"/>
      <c r="AA25"/>
      <c r="AB25"/>
      <c r="AC25"/>
      <c r="AD25"/>
      <c r="AE25"/>
      <c r="AF25"/>
      <c r="AG25" s="106">
        <v>43647</v>
      </c>
      <c r="AH25"/>
      <c r="AP25" s="2"/>
    </row>
    <row r="26" spans="1:42" ht="15" customHeight="1" x14ac:dyDescent="0.3">
      <c r="A26" s="39"/>
      <c r="B26" s="2"/>
      <c r="C26" s="5" t="str">
        <f>IF(DAY(MaySun1)=1,IF(AND(YEAR(MaySun1+29)=CalendarYear,MONTH(MaySun1+29)=5),MaySun1+29,""),IF(AND(YEAR(MaySun1+36)=CalendarYear,MONTH(MaySun1+36)=5),MaySun1+36,""))</f>
        <v/>
      </c>
      <c r="D26" s="5" t="str">
        <f>IF(DAY(MaySun1)=1,IF(AND(YEAR(MaySun1+30)=CalendarYear,MONTH(MaySun1+30)=5),MaySun1+30,""),IF(AND(YEAR(MaySun1+37)=CalendarYear,MONTH(MaySun1+37)=5),MaySun1+37,""))</f>
        <v/>
      </c>
      <c r="E26" s="5" t="str">
        <f>IF(DAY(MaySun1)=1,IF(AND(YEAR(MaySun1+31)=CalendarYear,MONTH(MaySun1+31)=5),MaySun1+31,""),IF(AND(YEAR(MaySun1+38)=CalendarYear,MONTH(MaySun1+38)=5),MaySun1+38,""))</f>
        <v/>
      </c>
      <c r="F26" s="5" t="str">
        <f>IF(DAY(MaySun1)=1,IF(AND(YEAR(MaySun1+32)=CalendarYear,MONTH(MaySun1+32)=5),MaySun1+32,""),IF(AND(YEAR(MaySun1+39)=CalendarYear,MONTH(MaySun1+39)=5),MaySun1+39,""))</f>
        <v/>
      </c>
      <c r="G26" s="5" t="str">
        <f>IF(DAY(MaySun1)=1,IF(AND(YEAR(MaySun1+33)=CalendarYear,MONTH(MaySun1+33)=5),MaySun1+33,""),IF(AND(YEAR(MaySun1+40)=CalendarYear,MONTH(MaySun1+40)=5),MaySun1+40,""))</f>
        <v/>
      </c>
      <c r="H26" s="5" t="str">
        <f>IF(DAY(MaySun1)=1,IF(AND(YEAR(MaySun1+34)=CalendarYear,MONTH(MaySun1+34)=5),MaySun1+34,""),IF(AND(YEAR(MaySun1+41)=CalendarYear,MONTH(MaySun1+41)=5),MaySun1+41,""))</f>
        <v/>
      </c>
      <c r="I26" s="5" t="str">
        <f>IF(DAY(MaySun1)=1,IF(AND(YEAR(MaySun1+35)=CalendarYear,MONTH(MaySun1+35)=5),MaySun1+35,""),IF(AND(YEAR(MaySun1+42)=CalendarYear,MONTH(MaySun1+42)=5),MaySun1+42,""))</f>
        <v/>
      </c>
      <c r="J26" s="5"/>
      <c r="K26" s="14" t="str">
        <f>IF(DAY(JunSun1)=1,IF(AND(YEAR(JunSun1+29)=CalendarYear,MONTH(JunSun1+29)=6),JunSun1+29,""),IF(AND(YEAR(JunSun1+36)=CalendarYear,MONTH(JunSun1+36)=6),JunSun1+36,""))</f>
        <v/>
      </c>
      <c r="L26" s="14" t="str">
        <f>IF(DAY(JunSun1)=1,IF(AND(YEAR(JunSun1+30)=CalendarYear,MONTH(JunSun1+30)=6),JunSun1+30,""),IF(AND(YEAR(JunSun1+37)=CalendarYear,MONTH(JunSun1+37)=6),JunSun1+37,""))</f>
        <v/>
      </c>
      <c r="M26" s="14" t="str">
        <f>IF(DAY(JunSun1)=1,IF(AND(YEAR(JunSun1+31)=CalendarYear,MONTH(JunSun1+31)=6),JunSun1+31,""),IF(AND(YEAR(JunSun1+38)=CalendarYear,MONTH(JunSun1+38)=6),JunSun1+38,""))</f>
        <v/>
      </c>
      <c r="N26" s="14" t="str">
        <f>IF(DAY(JunSun1)=1,IF(AND(YEAR(JunSun1+32)=CalendarYear,MONTH(JunSun1+32)=6),JunSun1+32,""),IF(AND(YEAR(JunSun1+39)=CalendarYear,MONTH(JunSun1+39)=6),JunSun1+39,""))</f>
        <v/>
      </c>
      <c r="O26" s="14" t="str">
        <f>IF(DAY(JunSun1)=1,IF(AND(YEAR(JunSun1+33)=CalendarYear,MONTH(JunSun1+33)=6),JunSun1+33,""),IF(AND(YEAR(JunSun1+40)=CalendarYear,MONTH(JunSun1+40)=6),JunSun1+40,""))</f>
        <v/>
      </c>
      <c r="P26" s="14" t="str">
        <f>IF(DAY(JunSun1)=1,IF(AND(YEAR(JunSun1+34)=CalendarYear,MONTH(JunSun1+34)=6),JunSun1+34,""),IF(AND(YEAR(JunSun1+41)=CalendarYear,MONTH(JunSun1+41)=6),JunSun1+41,""))</f>
        <v/>
      </c>
      <c r="Q26" s="14" t="str">
        <f>IF(DAY(JunSun1)=1,IF(AND(YEAR(JunSun1+35)=CalendarYear,MONTH(JunSun1+35)=6),JunSun1+35,""),IF(AND(YEAR(JunSun1+42)=CalendarYear,MONTH(JunSun1+42)=6),JunSun1+42,""))</f>
        <v/>
      </c>
      <c r="R26" s="109"/>
      <c r="S26" s="8"/>
      <c r="T26" s="41"/>
      <c r="U26" s="45"/>
      <c r="V26" s="68"/>
      <c r="W26" s="40"/>
      <c r="X26" s="43"/>
      <c r="Z26"/>
      <c r="AA26"/>
      <c r="AB26"/>
      <c r="AC26"/>
      <c r="AD26"/>
      <c r="AE26"/>
      <c r="AF26"/>
      <c r="AG26"/>
      <c r="AH26"/>
      <c r="AP26" s="2"/>
    </row>
    <row r="27" spans="1:42" ht="15" customHeight="1" x14ac:dyDescent="0.2">
      <c r="A27" s="39"/>
      <c r="B27" s="2"/>
      <c r="C27" s="40"/>
      <c r="D27" s="40"/>
      <c r="E27" s="40"/>
      <c r="F27" s="40"/>
      <c r="G27" s="40"/>
      <c r="H27" s="40"/>
      <c r="I27" s="40"/>
      <c r="J27" s="5"/>
      <c r="K27" s="40"/>
      <c r="L27" s="40"/>
      <c r="M27" s="40"/>
      <c r="N27" s="40"/>
      <c r="O27" s="40"/>
      <c r="P27" s="40"/>
      <c r="Q27" s="40"/>
      <c r="R27" s="2"/>
      <c r="S27" s="8"/>
      <c r="T27" s="41"/>
      <c r="U27" s="48"/>
      <c r="V27" s="40"/>
      <c r="W27" s="40"/>
      <c r="X27" s="43"/>
      <c r="Z27"/>
      <c r="AA27"/>
      <c r="AB27"/>
      <c r="AC27"/>
      <c r="AD27"/>
      <c r="AE27"/>
      <c r="AF27"/>
      <c r="AG27"/>
      <c r="AH27"/>
      <c r="AP27" s="2"/>
    </row>
    <row r="28" spans="1:42" ht="15" customHeight="1" x14ac:dyDescent="0.3">
      <c r="A28" s="39"/>
      <c r="B28" s="2"/>
      <c r="C28" s="7" t="s">
        <v>11</v>
      </c>
      <c r="D28" s="6"/>
      <c r="E28" s="6"/>
      <c r="F28" s="6"/>
      <c r="G28" s="6"/>
      <c r="H28" s="6"/>
      <c r="I28" s="6"/>
      <c r="J28" s="5"/>
      <c r="K28" s="7" t="s">
        <v>12</v>
      </c>
      <c r="L28" s="6"/>
      <c r="M28" s="6"/>
      <c r="N28" s="6"/>
      <c r="O28" s="6"/>
      <c r="P28" s="6"/>
      <c r="Q28" s="6"/>
      <c r="R28" s="40"/>
      <c r="S28" s="8"/>
      <c r="T28" s="41"/>
      <c r="U28" s="15"/>
      <c r="V28" s="2"/>
      <c r="W28" s="2"/>
      <c r="X28" s="44"/>
      <c r="Y28" s="2"/>
      <c r="Z28"/>
      <c r="AA28"/>
      <c r="AB28"/>
      <c r="AC28"/>
      <c r="AD28"/>
      <c r="AE28"/>
      <c r="AF28"/>
      <c r="AG28"/>
      <c r="AH28"/>
      <c r="AP28" s="2"/>
    </row>
    <row r="29" spans="1:42" ht="15" customHeight="1" x14ac:dyDescent="0.3">
      <c r="A29" s="39"/>
      <c r="B29" s="40"/>
      <c r="C29" s="61" t="s">
        <v>1</v>
      </c>
      <c r="D29" s="61" t="s">
        <v>2</v>
      </c>
      <c r="E29" s="61" t="s">
        <v>3</v>
      </c>
      <c r="F29" s="61" t="s">
        <v>2</v>
      </c>
      <c r="G29" s="61" t="s">
        <v>4</v>
      </c>
      <c r="H29" s="61" t="s">
        <v>0</v>
      </c>
      <c r="I29" s="61" t="s">
        <v>0</v>
      </c>
      <c r="J29" s="65"/>
      <c r="K29" s="61" t="s">
        <v>1</v>
      </c>
      <c r="L29" s="61" t="s">
        <v>2</v>
      </c>
      <c r="M29" s="61" t="s">
        <v>3</v>
      </c>
      <c r="N29" s="61" t="s">
        <v>2</v>
      </c>
      <c r="O29" s="61" t="s">
        <v>4</v>
      </c>
      <c r="P29" s="61" t="s">
        <v>0</v>
      </c>
      <c r="Q29" s="61" t="s">
        <v>0</v>
      </c>
      <c r="R29" s="40"/>
      <c r="S29" s="8"/>
      <c r="T29" s="41"/>
      <c r="U29" s="21"/>
      <c r="V29" s="40"/>
      <c r="W29" s="40"/>
      <c r="X29" s="43"/>
      <c r="Z29"/>
      <c r="AA29"/>
      <c r="AB29"/>
      <c r="AC29"/>
      <c r="AD29"/>
      <c r="AE29"/>
      <c r="AF29"/>
      <c r="AG29"/>
      <c r="AH29"/>
    </row>
    <row r="30" spans="1:42" ht="15" customHeight="1" x14ac:dyDescent="0.3">
      <c r="A30" s="39"/>
      <c r="B30" s="40"/>
      <c r="C30" s="19" t="str">
        <f>IF(DAY(JulSun1)=1,"",IF(AND(YEAR(JulSun1+1)=CalendarYear,MONTH(JulSun1+1)=7),JulSun1+1,""))</f>
        <v/>
      </c>
      <c r="D30" s="19" t="str">
        <f>IF(DAY(JulSun1)=1,"",IF(AND(YEAR(JulSun1+2)=CalendarYear,MONTH(JulSun1+2)=7),JulSun1+2,""))</f>
        <v/>
      </c>
      <c r="E30" s="19">
        <f>IF(DAY(JulSun1)=1,"",IF(AND(YEAR(JulSun1+3)=CalendarYear,MONTH(JulSun1+3)=7),JulSun1+3,""))</f>
        <v>44013</v>
      </c>
      <c r="F30" s="19">
        <f>IF(DAY(JulSun1)=1,"",IF(AND(YEAR(JulSun1+4)=CalendarYear,MONTH(JulSun1+4)=7),JulSun1+4,""))</f>
        <v>44014</v>
      </c>
      <c r="G30" s="18">
        <f>IF(DAY(JulSun1)=1,"",IF(AND(YEAR(JulSun1+5)=CalendarYear,MONTH(JulSun1+5)=7),JulSun1+5,""))</f>
        <v>44015</v>
      </c>
      <c r="H30" s="18">
        <f>IF(DAY(JulSun1)=1,"",IF(AND(YEAR(JulSun1+6)=CalendarYear,MONTH(JulSun1+6)=7),JulSun1+6,""))</f>
        <v>44016</v>
      </c>
      <c r="I30" s="18">
        <f>IF(DAY(JulSun1)=1,IF(AND(YEAR(JulSun1)=CalendarYear,MONTH(JulSun1)=7),JulSun1,""),IF(AND(YEAR(JulSun1+7)=CalendarYear,MONTH(JulSun1+7)=7),JulSun1+7,""))</f>
        <v>44017</v>
      </c>
      <c r="J30" s="2"/>
      <c r="K30" s="14" t="str">
        <f>IF(DAY(AugSun1)=1,"",IF(AND(YEAR(AugSun1+1)=CalendarYear,MONTH(AugSun1+1)=8),AugSun1+1,""))</f>
        <v/>
      </c>
      <c r="L30" s="14" t="str">
        <f>IF(DAY(AugSun1)=1,"",IF(AND(YEAR(AugSun1+2)=CalendarYear,MONTH(AugSun1+2)=8),AugSun1+2,""))</f>
        <v/>
      </c>
      <c r="M30" s="14" t="str">
        <f>IF(DAY(AugSun1)=1,"",IF(AND(YEAR(AugSun1+3)=CalendarYear,MONTH(AugSun1+3)=8),AugSun1+3,""))</f>
        <v/>
      </c>
      <c r="N30" s="14" t="str">
        <f>IF(DAY(AugSun1)=1,"",IF(AND(YEAR(AugSun1+4)=CalendarYear,MONTH(AugSun1+4)=8),AugSun1+4,""))</f>
        <v/>
      </c>
      <c r="O30" s="14" t="str">
        <f>IF(DAY(AugSun1)=1,"",IF(AND(YEAR(AugSun1+5)=CalendarYear,MONTH(AugSun1+5)=8),AugSun1+5,""))</f>
        <v/>
      </c>
      <c r="P30" s="14">
        <f>IF(DAY(AugSun1)=1,"",IF(AND(YEAR(AugSun1+6)=CalendarYear,MONTH(AugSun1+6)=8),AugSun1+6,""))</f>
        <v>44044</v>
      </c>
      <c r="Q30" s="14">
        <f>IF(DAY(AugSun1)=1,IF(AND(YEAR(AugSun1)=CalendarYear,MONTH(AugSun1)=8),AugSun1,""),IF(AND(YEAR(AugSun1+7)=CalendarYear,MONTH(AugSun1+7)=8),AugSun1+7,""))</f>
        <v>44045</v>
      </c>
      <c r="R30" s="40"/>
      <c r="S30" s="8"/>
      <c r="T30" s="41"/>
      <c r="U30" s="20"/>
      <c r="V30" s="68"/>
      <c r="W30" s="40"/>
      <c r="X30" s="43"/>
      <c r="Z30"/>
      <c r="AA30"/>
      <c r="AB30"/>
      <c r="AC30"/>
      <c r="AD30"/>
      <c r="AE30"/>
      <c r="AF30"/>
      <c r="AG30"/>
      <c r="AH30"/>
    </row>
    <row r="31" spans="1:42" ht="15" customHeight="1" x14ac:dyDescent="0.3">
      <c r="A31" s="39"/>
      <c r="B31" s="40"/>
      <c r="C31" s="14">
        <f>IF(DAY(JulSun1)=1,IF(AND(YEAR(JulSun1+1)=CalendarYear,MONTH(JulSun1+1)=7),JulSun1+1,""),IF(AND(YEAR(JulSun1+8)=CalendarYear,MONTH(JulSun1+8)=7),JulSun1+8,""))</f>
        <v>44018</v>
      </c>
      <c r="D31" s="19">
        <f>IF(DAY(JulSun1)=1,IF(AND(YEAR(JulSun1+2)=CalendarYear,MONTH(JulSun1+2)=7),JulSun1+2,""),IF(AND(YEAR(JulSun1+9)=CalendarYear,MONTH(JulSun1+9)=7),JulSun1+9,""))</f>
        <v>44019</v>
      </c>
      <c r="E31" s="19">
        <f>IF(DAY(JulSun1)=1,IF(AND(YEAR(JulSun1+3)=CalendarYear,MONTH(JulSun1+3)=7),JulSun1+3,""),IF(AND(YEAR(JulSun1+10)=CalendarYear,MONTH(JulSun1+10)=7),JulSun1+10,""))</f>
        <v>44020</v>
      </c>
      <c r="F31" s="19">
        <f>IF(DAY(JulSun1)=1,IF(AND(YEAR(JulSun1+4)=CalendarYear,MONTH(JulSun1+4)=7),JulSun1+4,""),IF(AND(YEAR(JulSun1+11)=CalendarYear,MONTH(JulSun1+11)=7),JulSun1+11,""))</f>
        <v>44021</v>
      </c>
      <c r="G31" s="19">
        <f>IF(DAY(JulSun1)=1,IF(AND(YEAR(JulSun1+5)=CalendarYear,MONTH(JulSun1+5)=7),JulSun1+5,""),IF(AND(YEAR(JulSun1+12)=CalendarYear,MONTH(JulSun1+12)=7),JulSun1+12,""))</f>
        <v>44022</v>
      </c>
      <c r="H31" s="18">
        <f>IF(DAY(JulSun1)=1,IF(AND(YEAR(JulSun1+6)=CalendarYear,MONTH(JulSun1+6)=7),JulSun1+6,""),IF(AND(YEAR(JulSun1+13)=CalendarYear,MONTH(JulSun1+13)=7),JulSun1+13,""))</f>
        <v>44023</v>
      </c>
      <c r="I31" s="18">
        <f>IF(DAY(JulSun1)=1,IF(AND(YEAR(JulSun1+7)=CalendarYear,MONTH(JulSun1+7)=7),JulSun1+7,""),IF(AND(YEAR(JulSun1+14)=CalendarYear,MONTH(JulSun1+14)=7),JulSun1+14,""))</f>
        <v>44024</v>
      </c>
      <c r="J31" s="40"/>
      <c r="K31" s="14">
        <f>IF(DAY(AugSun1)=1,IF(AND(YEAR(AugSun1+1)=CalendarYear,MONTH(AugSun1+1)=8),AugSun1+1,""),IF(AND(YEAR(AugSun1+8)=CalendarYear,MONTH(AugSun1+8)=8),AugSun1+8,""))</f>
        <v>44046</v>
      </c>
      <c r="L31" s="14">
        <f>IF(DAY(AugSun1)=1,IF(AND(YEAR(AugSun1+2)=CalendarYear,MONTH(AugSun1+2)=8),AugSun1+2,""),IF(AND(YEAR(AugSun1+9)=CalendarYear,MONTH(AugSun1+9)=8),AugSun1+9,""))</f>
        <v>44047</v>
      </c>
      <c r="M31" s="14">
        <f>IF(DAY(AugSun1)=1,IF(AND(YEAR(AugSun1+3)=CalendarYear,MONTH(AugSun1+3)=8),AugSun1+3,""),IF(AND(YEAR(AugSun1+10)=CalendarYear,MONTH(AugSun1+10)=8),AugSun1+10,""))</f>
        <v>44048</v>
      </c>
      <c r="N31" s="14">
        <f>IF(DAY(AugSun1)=1,IF(AND(YEAR(AugSun1+4)=CalendarYear,MONTH(AugSun1+4)=8),AugSun1+4,""),IF(AND(YEAR(AugSun1+11)=CalendarYear,MONTH(AugSun1+11)=8),AugSun1+11,""))</f>
        <v>44049</v>
      </c>
      <c r="O31" s="19">
        <f>IF(DAY(AugSun1)=1,IF(AND(YEAR(AugSun1+5)=CalendarYear,MONTH(AugSun1+5)=8),AugSun1+5,""),IF(AND(YEAR(AugSun1+12)=CalendarYear,MONTH(AugSun1+12)=8),AugSun1+12,""))</f>
        <v>44050</v>
      </c>
      <c r="P31" s="19">
        <f>IF(DAY(AugSun1)=1,IF(AND(YEAR(AugSun1+6)=CalendarYear,MONTH(AugSun1+6)=8),AugSun1+6,""),IF(AND(YEAR(AugSun1+13)=CalendarYear,MONTH(AugSun1+13)=8),AugSun1+13,""))</f>
        <v>44051</v>
      </c>
      <c r="Q31" s="19">
        <f>IF(DAY(AugSun1)=1,IF(AND(YEAR(AugSun1+7)=CalendarYear,MONTH(AugSun1+7)=8),AugSun1+7,""),IF(AND(YEAR(AugSun1+14)=CalendarYear,MONTH(AugSun1+14)=8),AugSun1+14,""))</f>
        <v>44052</v>
      </c>
      <c r="R31" s="40"/>
      <c r="S31" s="8"/>
      <c r="T31" s="41"/>
      <c r="U31" s="21"/>
      <c r="V31" s="21"/>
      <c r="W31" s="40"/>
      <c r="X31" s="43"/>
      <c r="Z31"/>
      <c r="AA31"/>
      <c r="AB31"/>
      <c r="AC31"/>
      <c r="AD31"/>
      <c r="AE31"/>
      <c r="AF31"/>
      <c r="AG31"/>
      <c r="AH31"/>
    </row>
    <row r="32" spans="1:42" ht="15" customHeight="1" x14ac:dyDescent="0.3">
      <c r="A32" s="39"/>
      <c r="B32" s="5"/>
      <c r="C32" s="18">
        <f>IF(DAY(JulSun1)=1,IF(AND(YEAR(JulSun1+8)=CalendarYear,MONTH(JulSun1+8)=7),JulSun1+8,""),IF(AND(YEAR(JulSun1+15)=CalendarYear,MONTH(JulSun1+15)=7),JulSun1+15,""))</f>
        <v>44025</v>
      </c>
      <c r="D32" s="18">
        <f>IF(DAY(JulSun1)=1,IF(AND(YEAR(JulSun1+9)=CalendarYear,MONTH(JulSun1+9)=7),JulSun1+9,""),IF(AND(YEAR(JulSun1+16)=CalendarYear,MONTH(JulSun1+16)=7),JulSun1+16,""))</f>
        <v>44026</v>
      </c>
      <c r="E32" s="14">
        <f>IF(DAY(JulSun1)=1,IF(AND(YEAR(JulSun1+10)=CalendarYear,MONTH(JulSun1+10)=7),JulSun1+10,""),IF(AND(YEAR(JulSun1+17)=CalendarYear,MONTH(JulSun1+17)=7),JulSun1+17,""))</f>
        <v>44027</v>
      </c>
      <c r="F32" s="14">
        <f>IF(DAY(JulSun1)=1,IF(AND(YEAR(JulSun1+11)=CalendarYear,MONTH(JulSun1+11)=7),JulSun1+11,""),IF(AND(YEAR(JulSun1+18)=CalendarYear,MONTH(JulSun1+18)=7),JulSun1+18,""))</f>
        <v>44028</v>
      </c>
      <c r="G32" s="14">
        <f>IF(DAY(JulSun1)=1,IF(AND(YEAR(JulSun1+12)=CalendarYear,MONTH(JulSun1+12)=7),JulSun1+12,""),IF(AND(YEAR(JulSun1+19)=CalendarYear,MONTH(JulSun1+19)=7),JulSun1+19,""))</f>
        <v>44029</v>
      </c>
      <c r="H32" s="14">
        <f>IF(DAY(JulSun1)=1,IF(AND(YEAR(JulSun1+13)=CalendarYear,MONTH(JulSun1+13)=7),JulSun1+13,""),IF(AND(YEAR(JulSun1+20)=CalendarYear,MONTH(JulSun1+20)=7),JulSun1+20,""))</f>
        <v>44030</v>
      </c>
      <c r="I32" s="14">
        <f>IF(DAY(JulSun1)=1,IF(AND(YEAR(JulSun1+14)=CalendarYear,MONTH(JulSun1+14)=7),JulSun1+14,""),IF(AND(YEAR(JulSun1+21)=CalendarYear,MONTH(JulSun1+21)=7),JulSun1+21,""))</f>
        <v>44031</v>
      </c>
      <c r="J32" s="40"/>
      <c r="K32" s="19">
        <f>IF(DAY(AugSun1)=1,IF(AND(YEAR(AugSun1+8)=CalendarYear,MONTH(AugSun1+8)=8),AugSun1+8,""),IF(AND(YEAR(AugSun1+15)=CalendarYear,MONTH(AugSun1+15)=8),AugSun1+15,""))</f>
        <v>44053</v>
      </c>
      <c r="L32" s="19">
        <f>IF(DAY(AugSun1)=1,IF(AND(YEAR(AugSun1+9)=CalendarYear,MONTH(AugSun1+9)=8),AugSun1+9,""),IF(AND(YEAR(AugSun1+16)=CalendarYear,MONTH(AugSun1+16)=8),AugSun1+16,""))</f>
        <v>44054</v>
      </c>
      <c r="M32" s="19">
        <f>IF(DAY(AugSun1)=1,IF(AND(YEAR(AugSun1+10)=CalendarYear,MONTH(AugSun1+10)=8),AugSun1+10,""),IF(AND(YEAR(AugSun1+17)=CalendarYear,MONTH(AugSun1+17)=8),AugSun1+17,""))</f>
        <v>44055</v>
      </c>
      <c r="N32" s="19">
        <f>IF(DAY(AugSun1)=1,IF(AND(YEAR(AugSun1+11)=CalendarYear,MONTH(AugSun1+11)=8),AugSun1+11,""),IF(AND(YEAR(AugSun1+18)=CalendarYear,MONTH(AugSun1+18)=8),AugSun1+18,""))</f>
        <v>44056</v>
      </c>
      <c r="O32" s="19">
        <f>IF(DAY(AugSun1)=1,IF(AND(YEAR(AugSun1+12)=CalendarYear,MONTH(AugSun1+12)=8),AugSun1+12,""),IF(AND(YEAR(AugSun1+19)=CalendarYear,MONTH(AugSun1+19)=8),AugSun1+19,""))</f>
        <v>44057</v>
      </c>
      <c r="P32" s="19">
        <f>IF(DAY(AugSun1)=1,IF(AND(YEAR(AugSun1+13)=CalendarYear,MONTH(AugSun1+13)=8),AugSun1+13,""),IF(AND(YEAR(AugSun1+20)=CalendarYear,MONTH(AugSun1+20)=8),AugSun1+20,""))</f>
        <v>44058</v>
      </c>
      <c r="Q32" s="14">
        <f>IF(DAY(AugSun1)=1,IF(AND(YEAR(AugSun1+14)=CalendarYear,MONTH(AugSun1+14)=8),AugSun1+14,""),IF(AND(YEAR(AugSun1+21)=CalendarYear,MONTH(AugSun1+21)=8),AugSun1+21,""))</f>
        <v>44059</v>
      </c>
      <c r="R32" s="40"/>
      <c r="S32" s="8"/>
      <c r="T32" s="41"/>
      <c r="U32" s="20"/>
      <c r="V32" s="40"/>
      <c r="W32" s="40"/>
      <c r="X32" s="43"/>
      <c r="Z32"/>
      <c r="AA32"/>
      <c r="AB32"/>
      <c r="AC32"/>
      <c r="AD32"/>
      <c r="AE32"/>
      <c r="AF32"/>
      <c r="AG32"/>
      <c r="AH32"/>
    </row>
    <row r="33" spans="1:34" ht="15" customHeight="1" x14ac:dyDescent="0.3">
      <c r="A33" s="39"/>
      <c r="B33" s="40"/>
      <c r="C33" s="14">
        <f>IF(DAY(JulSun1)=1,IF(AND(YEAR(JulSun1+15)=CalendarYear,MONTH(JulSun1+15)=7),JulSun1+15,""),IF(AND(YEAR(JulSun1+22)=CalendarYear,MONTH(JulSun1+22)=7),JulSun1+22,""))</f>
        <v>44032</v>
      </c>
      <c r="D33" s="14">
        <f>IF(DAY(JulSun1)=1,IF(AND(YEAR(JulSun1+16)=CalendarYear,MONTH(JulSun1+16)=7),JulSun1+16,""),IF(AND(YEAR(JulSun1+23)=CalendarYear,MONTH(JulSun1+23)=7),JulSun1+23,""))</f>
        <v>44033</v>
      </c>
      <c r="E33" s="14">
        <f>IF(DAY(JulSun1)=1,IF(AND(YEAR(JulSun1+17)=CalendarYear,MONTH(JulSun1+17)=7),JulSun1+17,""),IF(AND(YEAR(JulSun1+24)=CalendarYear,MONTH(JulSun1+24)=7),JulSun1+24,""))</f>
        <v>44034</v>
      </c>
      <c r="F33" s="19">
        <f>IF(DAY(JulSun1)=1,IF(AND(YEAR(JulSun1+18)=CalendarYear,MONTH(JulSun1+18)=7),JulSun1+18,""),IF(AND(YEAR(JulSun1+25)=CalendarYear,MONTH(JulSun1+25)=7),JulSun1+25,""))</f>
        <v>44035</v>
      </c>
      <c r="G33" s="19">
        <f>IF(DAY(JulSun1)=1,IF(AND(YEAR(JulSun1+19)=CalendarYear,MONTH(JulSun1+19)=7),JulSun1+19,""),IF(AND(YEAR(JulSun1+26)=CalendarYear,MONTH(JulSun1+26)=7),JulSun1+26,""))</f>
        <v>44036</v>
      </c>
      <c r="H33" s="19">
        <f>IF(DAY(JulSun1)=1,IF(AND(YEAR(JulSun1+20)=CalendarYear,MONTH(JulSun1+20)=7),JulSun1+20,""),IF(AND(YEAR(JulSun1+27)=CalendarYear,MONTH(JulSun1+27)=7),JulSun1+27,""))</f>
        <v>44037</v>
      </c>
      <c r="I33" s="19">
        <f>IF(DAY(JulSun1)=1,IF(AND(YEAR(JulSun1+21)=CalendarYear,MONTH(JulSun1+21)=7),JulSun1+21,""),IF(AND(YEAR(JulSun1+28)=CalendarYear,MONTH(JulSun1+28)=7),JulSun1+28,""))</f>
        <v>44038</v>
      </c>
      <c r="J33" s="40"/>
      <c r="K33" s="14">
        <f>IF(DAY(AugSun1)=1,IF(AND(YEAR(AugSun1+15)=CalendarYear,MONTH(AugSun1+15)=8),AugSun1+15,""),IF(AND(YEAR(AugSun1+22)=CalendarYear,MONTH(AugSun1+22)=8),AugSun1+22,""))</f>
        <v>44060</v>
      </c>
      <c r="L33" s="14">
        <f>IF(DAY(AugSun1)=1,IF(AND(YEAR(AugSun1+16)=CalendarYear,MONTH(AugSun1+16)=8),AugSun1+16,""),IF(AND(YEAR(AugSun1+23)=CalendarYear,MONTH(AugSun1+23)=8),AugSun1+23,""))</f>
        <v>44061</v>
      </c>
      <c r="M33" s="14">
        <f>IF(DAY(AugSun1)=1,IF(AND(YEAR(AugSun1+17)=CalendarYear,MONTH(AugSun1+17)=8),AugSun1+17,""),IF(AND(YEAR(AugSun1+24)=CalendarYear,MONTH(AugSun1+24)=8),AugSun1+24,""))</f>
        <v>44062</v>
      </c>
      <c r="N33" s="14">
        <f>IF(DAY(AugSun1)=1,IF(AND(YEAR(AugSun1+18)=CalendarYear,MONTH(AugSun1+18)=8),AugSun1+18,""),IF(AND(YEAR(AugSun1+25)=CalendarYear,MONTH(AugSun1+25)=8),AugSun1+25,""))</f>
        <v>44063</v>
      </c>
      <c r="O33" s="14">
        <f>IF(DAY(AugSun1)=1,IF(AND(YEAR(AugSun1+19)=CalendarYear,MONTH(AugSun1+19)=8),AugSun1+19,""),IF(AND(YEAR(AugSun1+26)=CalendarYear,MONTH(AugSun1+26)=8),AugSun1+26,""))</f>
        <v>44064</v>
      </c>
      <c r="P33" s="14">
        <f>IF(DAY(AugSun1)=1,IF(AND(YEAR(AugSun1+20)=CalendarYear,MONTH(AugSun1+20)=8),AugSun1+20,""),IF(AND(YEAR(AugSun1+27)=CalendarYear,MONTH(AugSun1+27)=8),AugSun1+27,""))</f>
        <v>44065</v>
      </c>
      <c r="Q33" s="14">
        <f>IF(DAY(AugSun1)=1,IF(AND(YEAR(AugSun1+21)=CalendarYear,MONTH(AugSun1+21)=8),AugSun1+21,""),IF(AND(YEAR(AugSun1+28)=CalendarYear,MONTH(AugSun1+28)=8),AugSun1+28,""))</f>
        <v>44066</v>
      </c>
      <c r="R33" s="40"/>
      <c r="S33" s="8"/>
      <c r="T33" s="41"/>
      <c r="U33" s="21"/>
      <c r="V33" s="40"/>
      <c r="W33" s="40"/>
      <c r="X33" s="43"/>
      <c r="Z33"/>
      <c r="AA33"/>
      <c r="AB33"/>
      <c r="AC33"/>
      <c r="AD33"/>
      <c r="AE33"/>
      <c r="AF33"/>
      <c r="AG33"/>
      <c r="AH33"/>
    </row>
    <row r="34" spans="1:34" ht="15" customHeight="1" x14ac:dyDescent="0.3">
      <c r="A34" s="39"/>
      <c r="B34" s="40"/>
      <c r="C34" s="14">
        <f>IF(DAY(JulSun1)=1,IF(AND(YEAR(JulSun1+22)=CalendarYear,MONTH(JulSun1+22)=7),JulSun1+22,""),IF(AND(YEAR(JulSun1+29)=CalendarYear,MONTH(JulSun1+29)=7),JulSun1+29,""))</f>
        <v>44039</v>
      </c>
      <c r="D34" s="14">
        <f>IF(DAY(JulSun1)=1,IF(AND(YEAR(JulSun1+23)=CalendarYear,MONTH(JulSun1+23)=7),JulSun1+23,""),IF(AND(YEAR(JulSun1+30)=CalendarYear,MONTH(JulSun1+30)=7),JulSun1+30,""))</f>
        <v>44040</v>
      </c>
      <c r="E34" s="14">
        <f>IF(DAY(JulSun1)=1,IF(AND(YEAR(JulSun1+24)=CalendarYear,MONTH(JulSun1+24)=7),JulSun1+24,""),IF(AND(YEAR(JulSun1+31)=CalendarYear,MONTH(JulSun1+31)=7),JulSun1+31,""))</f>
        <v>44041</v>
      </c>
      <c r="F34" s="14">
        <f>IF(DAY(JulSun1)=1,IF(AND(YEAR(JulSun1+25)=CalendarYear,MONTH(JulSun1+25)=7),JulSun1+25,""),IF(AND(YEAR(JulSun1+32)=CalendarYear,MONTH(JulSun1+32)=7),JulSun1+32,""))</f>
        <v>44042</v>
      </c>
      <c r="G34" s="14">
        <f>IF(DAY(JulSun1)=1,IF(AND(YEAR(JulSun1+26)=CalendarYear,MONTH(JulSun1+26)=7),JulSun1+26,""),IF(AND(YEAR(JulSun1+33)=CalendarYear,MONTH(JulSun1+33)=7),JulSun1+33,""))</f>
        <v>44043</v>
      </c>
      <c r="H34" s="14" t="str">
        <f>IF(DAY(JulSun1)=1,IF(AND(YEAR(JulSun1+27)=CalendarYear,MONTH(JulSun1+27)=7),JulSun1+27,""),IF(AND(YEAR(JulSun1+34)=CalendarYear,MONTH(JulSun1+34)=7),JulSun1+34,""))</f>
        <v/>
      </c>
      <c r="I34" s="14" t="str">
        <f>IF(DAY(JulSun1)=1,IF(AND(YEAR(JulSun1+28)=CalendarYear,MONTH(JulSun1+28)=7),JulSun1+28,""),IF(AND(YEAR(JulSun1+35)=CalendarYear,MONTH(JulSun1+35)=7),JulSun1+35,""))</f>
        <v/>
      </c>
      <c r="J34" s="40"/>
      <c r="K34" s="14">
        <f>IF(DAY(AugSun1)=1,IF(AND(YEAR(AugSun1+22)=CalendarYear,MONTH(AugSun1+22)=8),AugSun1+22,""),IF(AND(YEAR(AugSun1+29)=CalendarYear,MONTH(AugSun1+29)=8),AugSun1+29,""))</f>
        <v>44067</v>
      </c>
      <c r="L34" s="14">
        <f>IF(DAY(AugSun1)=1,IF(AND(YEAR(AugSun1+23)=CalendarYear,MONTH(AugSun1+23)=8),AugSun1+23,""),IF(AND(YEAR(AugSun1+30)=CalendarYear,MONTH(AugSun1+30)=8),AugSun1+30,""))</f>
        <v>44068</v>
      </c>
      <c r="M34" s="14">
        <f>IF(DAY(AugSun1)=1,IF(AND(YEAR(AugSun1+24)=CalendarYear,MONTH(AugSun1+24)=8),AugSun1+24,""),IF(AND(YEAR(AugSun1+31)=CalendarYear,MONTH(AugSun1+31)=8),AugSun1+31,""))</f>
        <v>44069</v>
      </c>
      <c r="N34" s="14">
        <f>IF(DAY(AugSun1)=1,IF(AND(YEAR(AugSun1+25)=CalendarYear,MONTH(AugSun1+25)=8),AugSun1+25,""),IF(AND(YEAR(AugSun1+32)=CalendarYear,MONTH(AugSun1+32)=8),AugSun1+32,""))</f>
        <v>44070</v>
      </c>
      <c r="O34" s="14">
        <f>IF(DAY(AugSun1)=1,IF(AND(YEAR(AugSun1+26)=CalendarYear,MONTH(AugSun1+26)=8),AugSun1+26,""),IF(AND(YEAR(AugSun1+33)=CalendarYear,MONTH(AugSun1+33)=8),AugSun1+33,""))</f>
        <v>44071</v>
      </c>
      <c r="P34" s="108">
        <f>IF(DAY(AugSun1)=1,IF(AND(YEAR(AugSun1+27)=CalendarYear,MONTH(AugSun1+27)=8),AugSun1+27,""),IF(AND(YEAR(AugSun1+34)=CalendarYear,MONTH(AugSun1+34)=8),AugSun1+34,""))</f>
        <v>44072</v>
      </c>
      <c r="Q34" s="108">
        <f>IF(DAY(AugSun1)=1,IF(AND(YEAR(AugSun1+28)=CalendarYear,MONTH(AugSun1+28)=8),AugSun1+28,""),IF(AND(YEAR(AugSun1+35)=CalendarYear,MONTH(AugSun1+35)=8),AugSun1+35,""))</f>
        <v>44073</v>
      </c>
      <c r="R34" s="40"/>
      <c r="S34" s="8"/>
      <c r="T34" s="41"/>
      <c r="U34" s="15"/>
      <c r="V34" s="68"/>
      <c r="W34" s="40"/>
      <c r="X34" s="43"/>
      <c r="Z34"/>
      <c r="AA34"/>
      <c r="AB34"/>
      <c r="AC34"/>
      <c r="AD34"/>
      <c r="AE34"/>
      <c r="AF34"/>
      <c r="AG34"/>
      <c r="AH34"/>
    </row>
    <row r="35" spans="1:34" ht="15" customHeight="1" x14ac:dyDescent="0.3">
      <c r="A35" s="39"/>
      <c r="B35" s="40"/>
      <c r="C35" s="5" t="str">
        <f>IF(DAY(JulSun1)=1,IF(AND(YEAR(JulSun1+29)=CalendarYear,MONTH(JulSun1+29)=7),JulSun1+29,""),IF(AND(YEAR(JulSun1+36)=CalendarYear,MONTH(JulSun1+36)=7),JulSun1+36,""))</f>
        <v/>
      </c>
      <c r="D35" s="5" t="str">
        <f>IF(DAY(JulSun1)=1,IF(AND(YEAR(JulSun1+30)=CalendarYear,MONTH(JulSun1+30)=7),JulSun1+30,""),IF(AND(YEAR(JulSun1+37)=CalendarYear,MONTH(JulSun1+37)=7),JulSun1+37,""))</f>
        <v/>
      </c>
      <c r="E35" s="5" t="str">
        <f>IF(DAY(JulSun1)=1,IF(AND(YEAR(JulSun1+31)=CalendarYear,MONTH(JulSun1+31)=7),JulSun1+31,""),IF(AND(YEAR(JulSun1+38)=CalendarYear,MONTH(JulSun1+38)=7),JulSun1+38,""))</f>
        <v/>
      </c>
      <c r="F35" s="5" t="str">
        <f>IF(DAY(JulSun1)=1,IF(AND(YEAR(JulSun1+32)=CalendarYear,MONTH(JulSun1+32)=7),JulSun1+32,""),IF(AND(YEAR(JulSun1+39)=CalendarYear,MONTH(JulSun1+39)=7),JulSun1+39,""))</f>
        <v/>
      </c>
      <c r="G35" s="5" t="str">
        <f>IF(DAY(JulSun1)=1,IF(AND(YEAR(JulSun1+33)=CalendarYear,MONTH(JulSun1+33)=7),JulSun1+33,""),IF(AND(YEAR(JulSun1+40)=CalendarYear,MONTH(JulSun1+40)=7),JulSun1+40,""))</f>
        <v/>
      </c>
      <c r="H35" s="5" t="str">
        <f>IF(DAY(JulSun1)=1,IF(AND(YEAR(JulSun1+34)=CalendarYear,MONTH(JulSun1+34)=7),JulSun1+34,""),IF(AND(YEAR(JulSun1+41)=CalendarYear,MONTH(JulSun1+41)=7),JulSun1+41,""))</f>
        <v/>
      </c>
      <c r="I35" s="5" t="str">
        <f>IF(DAY(JulSun1)=1,IF(AND(YEAR(JulSun1+35)=CalendarYear,MONTH(JulSun1+35)=7),JulSun1+35,""),IF(AND(YEAR(JulSun1+42)=CalendarYear,MONTH(JulSun1+42)=7),JulSun1+42,""))</f>
        <v/>
      </c>
      <c r="J35" s="40"/>
      <c r="K35" s="14">
        <f>IF(DAY(AugSun1)=1,IF(AND(YEAR(AugSun1+29)=CalendarYear,MONTH(AugSun1+29)=8),AugSun1+29,""),IF(AND(YEAR(AugSun1+36)=CalendarYear,MONTH(AugSun1+36)=8),AugSun1+36,""))</f>
        <v>44074</v>
      </c>
      <c r="L35" s="14" t="str">
        <f>IF(DAY(AugSun1)=1,IF(AND(YEAR(AugSun1+30)=CalendarYear,MONTH(AugSun1+30)=8),AugSun1+30,""),IF(AND(YEAR(AugSun1+37)=CalendarYear,MONTH(AugSun1+37)=8),AugSun1+37,""))</f>
        <v/>
      </c>
      <c r="M35" s="14" t="str">
        <f>IF(DAY(AugSun1)=1,IF(AND(YEAR(AugSun1+31)=CalendarYear,MONTH(AugSun1+31)=8),AugSun1+31,""),IF(AND(YEAR(AugSun1+38)=CalendarYear,MONTH(AugSun1+38)=8),AugSun1+38,""))</f>
        <v/>
      </c>
      <c r="N35" s="14" t="str">
        <f>IF(DAY(AugSun1)=1,IF(AND(YEAR(AugSun1+32)=CalendarYear,MONTH(AugSun1+32)=8),AugSun1+32,""),IF(AND(YEAR(AugSun1+39)=CalendarYear,MONTH(AugSun1+39)=8),AugSun1+39,""))</f>
        <v/>
      </c>
      <c r="O35" s="14" t="str">
        <f>IF(DAY(AugSun1)=1,IF(AND(YEAR(AugSun1+33)=CalendarYear,MONTH(AugSun1+33)=8),AugSun1+33,""),IF(AND(YEAR(AugSun1+40)=CalendarYear,MONTH(AugSun1+40)=8),AugSun1+40,""))</f>
        <v/>
      </c>
      <c r="P35" s="14" t="str">
        <f>IF(DAY(AugSun1)=1,IF(AND(YEAR(AugSun1+34)=CalendarYear,MONTH(AugSun1+34)=8),AugSun1+34,""),IF(AND(YEAR(AugSun1+41)=CalendarYear,MONTH(AugSun1+41)=8),AugSun1+41,""))</f>
        <v/>
      </c>
      <c r="Q35" s="14" t="str">
        <f>IF(DAY(AugSun1)=1,IF(AND(YEAR(AugSun1+35)=CalendarYear,MONTH(AugSun1+35)=8),AugSun1+35,""),IF(AND(YEAR(AugSun1+42)=CalendarYear,MONTH(AugSun1+42)=8),AugSun1+42,""))</f>
        <v/>
      </c>
      <c r="R35" s="40"/>
      <c r="S35" s="8"/>
      <c r="T35" s="41"/>
      <c r="U35" s="21"/>
      <c r="V35" s="40"/>
      <c r="W35" s="40"/>
      <c r="X35" s="43"/>
      <c r="Z35"/>
      <c r="AA35"/>
      <c r="AB35"/>
      <c r="AC35"/>
      <c r="AD35"/>
      <c r="AE35"/>
      <c r="AF35"/>
      <c r="AG35"/>
      <c r="AH35"/>
    </row>
    <row r="36" spans="1:34" ht="15" customHeight="1" x14ac:dyDescent="0.2">
      <c r="A36" s="39"/>
      <c r="B36" s="40"/>
      <c r="C36" s="5"/>
      <c r="D36" s="5"/>
      <c r="E36" s="5"/>
      <c r="F36" s="5"/>
      <c r="G36" s="5"/>
      <c r="H36" s="5"/>
      <c r="I36" s="5"/>
      <c r="J36" s="40"/>
      <c r="K36" s="5"/>
      <c r="L36" s="5"/>
      <c r="M36" s="5"/>
      <c r="N36" s="5"/>
      <c r="O36" s="5"/>
      <c r="P36" s="5"/>
      <c r="Q36" s="5"/>
      <c r="R36" s="40"/>
      <c r="S36" s="8"/>
      <c r="T36" s="41"/>
      <c r="V36" s="40"/>
      <c r="W36" s="40"/>
      <c r="X36" s="43"/>
    </row>
    <row r="37" spans="1:34" ht="15" customHeight="1" x14ac:dyDescent="0.3">
      <c r="A37" s="39"/>
      <c r="B37" s="40"/>
      <c r="C37" s="5"/>
      <c r="D37" s="5"/>
      <c r="E37" s="5"/>
      <c r="F37" s="5"/>
      <c r="G37" s="5"/>
      <c r="H37" s="5"/>
      <c r="I37" s="5"/>
      <c r="J37" s="40"/>
      <c r="K37" s="5"/>
      <c r="L37" s="5"/>
      <c r="M37" s="5"/>
      <c r="N37" s="5"/>
      <c r="O37" s="5"/>
      <c r="P37" s="5"/>
      <c r="Q37" s="5"/>
      <c r="R37" s="40"/>
      <c r="S37" s="8"/>
      <c r="T37" s="41"/>
      <c r="U37" s="45"/>
      <c r="V37" s="40"/>
      <c r="W37" s="40"/>
      <c r="X37" s="43"/>
    </row>
    <row r="38" spans="1:34" ht="15" customHeight="1" x14ac:dyDescent="0.3">
      <c r="A38" s="39"/>
      <c r="B38" s="40"/>
      <c r="C38" s="7" t="s">
        <v>13</v>
      </c>
      <c r="D38" s="6"/>
      <c r="E38" s="6"/>
      <c r="F38" s="6"/>
      <c r="G38" s="6"/>
      <c r="H38" s="6"/>
      <c r="I38" s="6"/>
      <c r="J38" s="40"/>
      <c r="K38" s="7" t="s">
        <v>14</v>
      </c>
      <c r="L38" s="6"/>
      <c r="M38" s="6"/>
      <c r="N38" s="6"/>
      <c r="O38" s="6"/>
      <c r="P38" s="6"/>
      <c r="Q38" s="6"/>
      <c r="R38" s="40"/>
      <c r="S38" s="8"/>
      <c r="T38" s="41"/>
      <c r="U38"/>
      <c r="V38" s="40"/>
      <c r="W38" s="40"/>
      <c r="X38" s="43"/>
    </row>
    <row r="39" spans="1:34" ht="15" customHeight="1" x14ac:dyDescent="0.2">
      <c r="A39" s="39"/>
      <c r="B39" s="40"/>
      <c r="C39" s="61" t="s">
        <v>1</v>
      </c>
      <c r="D39" s="61" t="s">
        <v>2</v>
      </c>
      <c r="E39" s="61" t="s">
        <v>3</v>
      </c>
      <c r="F39" s="61" t="s">
        <v>2</v>
      </c>
      <c r="G39" s="61" t="s">
        <v>4</v>
      </c>
      <c r="H39" s="61" t="s">
        <v>0</v>
      </c>
      <c r="I39" s="61" t="s">
        <v>0</v>
      </c>
      <c r="J39" s="66"/>
      <c r="K39" s="61" t="s">
        <v>1</v>
      </c>
      <c r="L39" s="61" t="s">
        <v>2</v>
      </c>
      <c r="M39" s="61" t="s">
        <v>3</v>
      </c>
      <c r="N39" s="61" t="s">
        <v>2</v>
      </c>
      <c r="O39" s="61" t="s">
        <v>4</v>
      </c>
      <c r="P39" s="61" t="s">
        <v>0</v>
      </c>
      <c r="Q39" s="61" t="s">
        <v>0</v>
      </c>
      <c r="R39" s="40"/>
      <c r="S39" s="8"/>
      <c r="T39" s="41"/>
      <c r="U39" s="11"/>
      <c r="V39" s="40"/>
      <c r="W39" s="40"/>
      <c r="X39" s="43"/>
    </row>
    <row r="40" spans="1:34" ht="15" customHeight="1" x14ac:dyDescent="0.3">
      <c r="A40" s="39"/>
      <c r="B40" s="40"/>
      <c r="C40" s="5" t="str">
        <f>IF(DAY(SepSun1)=1,"",IF(AND(YEAR(SepSun1+1)=CalendarYear,MONTH(SepSun1+1)=9),SepSun1+1,""))</f>
        <v/>
      </c>
      <c r="D40" s="5">
        <f>IF(DAY(SepSun1)=1,"",IF(AND(YEAR(SepSun1+2)=CalendarYear,MONTH(SepSun1+2)=9),SepSun1+2,""))</f>
        <v>44075</v>
      </c>
      <c r="E40" s="5">
        <f>IF(DAY(SepSun1)=1,"",IF(AND(YEAR(SepSun1+3)=CalendarYear,MONTH(SepSun1+3)=9),SepSun1+3,""))</f>
        <v>44076</v>
      </c>
      <c r="F40" s="5">
        <f>IF(DAY(SepSun1)=1,"",IF(AND(YEAR(SepSun1+4)=CalendarYear,MONTH(SepSun1+4)=9),SepSun1+4,""))</f>
        <v>44077</v>
      </c>
      <c r="G40" s="5">
        <f>IF(DAY(SepSun1)=1,"",IF(AND(YEAR(SepSun1+5)=CalendarYear,MONTH(SepSun1+5)=9),SepSun1+5,""))</f>
        <v>44078</v>
      </c>
      <c r="H40" s="5">
        <f>IF(DAY(SepSun1)=1,"",IF(AND(YEAR(SepSun1+6)=CalendarYear,MONTH(SepSun1+6)=9),SepSun1+6,""))</f>
        <v>44079</v>
      </c>
      <c r="I40" s="5">
        <f>IF(DAY(SepSun1)=1,IF(AND(YEAR(SepSun1)=CalendarYear,MONTH(SepSun1)=9),SepSun1,""),IF(AND(YEAR(SepSun1+7)=CalendarYear,MONTH(SepSun1+7)=9),SepSun1+7,""))</f>
        <v>44080</v>
      </c>
      <c r="J40" s="40"/>
      <c r="K40" s="5" t="str">
        <f>IF(DAY(OctSun1)=1,"",IF(AND(YEAR(OctSun1+1)=CalendarYear,MONTH(OctSun1+1)=10),OctSun1+1,""))</f>
        <v/>
      </c>
      <c r="L40" s="5" t="str">
        <f>IF(DAY(OctSun1)=1,"",IF(AND(YEAR(OctSun1+2)=CalendarYear,MONTH(OctSun1+2)=10),OctSun1+2,""))</f>
        <v/>
      </c>
      <c r="M40" s="5" t="str">
        <f>IF(DAY(OctSun1)=1,"",IF(AND(YEAR(OctSun1+3)=CalendarYear,MONTH(OctSun1+3)=10),OctSun1+3,""))</f>
        <v/>
      </c>
      <c r="N40" s="5">
        <f>IF(DAY(OctSun1)=1,"",IF(AND(YEAR(OctSun1+4)=CalendarYear,MONTH(OctSun1+4)=10),OctSun1+4,""))</f>
        <v>44105</v>
      </c>
      <c r="O40" s="5">
        <f>IF(DAY(OctSun1)=1,"",IF(AND(YEAR(OctSun1+5)=CalendarYear,MONTH(OctSun1+5)=10),OctSun1+5,""))</f>
        <v>44106</v>
      </c>
      <c r="P40" s="5">
        <f>IF(DAY(OctSun1)=1,"",IF(AND(YEAR(OctSun1+6)=CalendarYear,MONTH(OctSun1+6)=10),OctSun1+6,""))</f>
        <v>44107</v>
      </c>
      <c r="Q40" s="5">
        <f>IF(DAY(OctSun1)=1,IF(AND(YEAR(OctSun1)=CalendarYear,MONTH(OctSun1)=10),OctSun1,""),IF(AND(YEAR(OctSun1+7)=CalendarYear,MONTH(OctSun1+7)=10),OctSun1+7,""))</f>
        <v>44108</v>
      </c>
      <c r="R40" s="40"/>
      <c r="S40" s="8"/>
      <c r="T40" s="41"/>
      <c r="U40" s="15"/>
      <c r="V40"/>
      <c r="W40" s="40"/>
      <c r="X40" s="43"/>
    </row>
    <row r="41" spans="1:34" ht="15" customHeight="1" x14ac:dyDescent="0.3">
      <c r="A41" s="39"/>
      <c r="B41" s="40"/>
      <c r="C41" s="5">
        <f>IF(DAY(SepSun1)=1,IF(AND(YEAR(SepSun1+1)=CalendarYear,MONTH(SepSun1+1)=9),SepSun1+1,""),IF(AND(YEAR(SepSun1+8)=CalendarYear,MONTH(SepSun1+8)=9),SepSun1+8,""))</f>
        <v>44081</v>
      </c>
      <c r="D41" s="5">
        <f>IF(DAY(SepSun1)=1,IF(AND(YEAR(SepSun1+2)=CalendarYear,MONTH(SepSun1+2)=9),SepSun1+2,""),IF(AND(YEAR(SepSun1+9)=CalendarYear,MONTH(SepSun1+9)=9),SepSun1+9,""))</f>
        <v>44082</v>
      </c>
      <c r="E41" s="5">
        <f>IF(DAY(SepSun1)=1,IF(AND(YEAR(SepSun1+3)=CalendarYear,MONTH(SepSun1+3)=9),SepSun1+3,""),IF(AND(YEAR(SepSun1+10)=CalendarYear,MONTH(SepSun1+10)=9),SepSun1+10,""))</f>
        <v>44083</v>
      </c>
      <c r="F41" s="5">
        <f>IF(DAY(SepSun1)=1,IF(AND(YEAR(SepSun1+4)=CalendarYear,MONTH(SepSun1+4)=9),SepSun1+4,""),IF(AND(YEAR(SepSun1+11)=CalendarYear,MONTH(SepSun1+11)=9),SepSun1+11,""))</f>
        <v>44084</v>
      </c>
      <c r="G41" s="5">
        <f>IF(DAY(SepSun1)=1,IF(AND(YEAR(SepSun1+5)=CalendarYear,MONTH(SepSun1+5)=9),SepSun1+5,""),IF(AND(YEAR(SepSun1+12)=CalendarYear,MONTH(SepSun1+12)=9),SepSun1+12,""))</f>
        <v>44085</v>
      </c>
      <c r="H41" s="5">
        <f>IF(DAY(SepSun1)=1,IF(AND(YEAR(SepSun1+6)=CalendarYear,MONTH(SepSun1+6)=9),SepSun1+6,""),IF(AND(YEAR(SepSun1+13)=CalendarYear,MONTH(SepSun1+13)=9),SepSun1+13,""))</f>
        <v>44086</v>
      </c>
      <c r="I41" s="5">
        <f>IF(DAY(SepSun1)=1,IF(AND(YEAR(SepSun1+7)=CalendarYear,MONTH(SepSun1+7)=9),SepSun1+7,""),IF(AND(YEAR(SepSun1+14)=CalendarYear,MONTH(SepSun1+14)=9),SepSun1+14,""))</f>
        <v>44087</v>
      </c>
      <c r="J41" s="40"/>
      <c r="K41" s="5">
        <f>IF(DAY(OctSun1)=1,IF(AND(YEAR(OctSun1+1)=CalendarYear,MONTH(OctSun1+1)=10),OctSun1+1,""),IF(AND(YEAR(OctSun1+8)=CalendarYear,MONTH(OctSun1+8)=10),OctSun1+8,""))</f>
        <v>44109</v>
      </c>
      <c r="L41" s="5">
        <f>IF(DAY(OctSun1)=1,IF(AND(YEAR(OctSun1+2)=CalendarYear,MONTH(OctSun1+2)=10),OctSun1+2,""),IF(AND(YEAR(OctSun1+9)=CalendarYear,MONTH(OctSun1+9)=10),OctSun1+9,""))</f>
        <v>44110</v>
      </c>
      <c r="M41" s="5">
        <f>IF(DAY(OctSun1)=1,IF(AND(YEAR(OctSun1+3)=CalendarYear,MONTH(OctSun1+3)=10),OctSun1+3,""),IF(AND(YEAR(OctSun1+10)=CalendarYear,MONTH(OctSun1+10)=10),OctSun1+10,""))</f>
        <v>44111</v>
      </c>
      <c r="N41" s="5">
        <f>IF(DAY(OctSun1)=1,IF(AND(YEAR(OctSun1+4)=CalendarYear,MONTH(OctSun1+4)=10),OctSun1+4,""),IF(AND(YEAR(OctSun1+11)=CalendarYear,MONTH(OctSun1+11)=10),OctSun1+11,""))</f>
        <v>44112</v>
      </c>
      <c r="O41" s="5">
        <f>IF(DAY(OctSun1)=1,IF(AND(YEAR(OctSun1+5)=CalendarYear,MONTH(OctSun1+5)=10),OctSun1+5,""),IF(AND(YEAR(OctSun1+12)=CalendarYear,MONTH(OctSun1+12)=10),OctSun1+12,""))</f>
        <v>44113</v>
      </c>
      <c r="P41" s="5">
        <f>IF(DAY(OctSun1)=1,IF(AND(YEAR(OctSun1+6)=CalendarYear,MONTH(OctSun1+6)=10),OctSun1+6,""),IF(AND(YEAR(OctSun1+13)=CalendarYear,MONTH(OctSun1+13)=10),OctSun1+13,""))</f>
        <v>44114</v>
      </c>
      <c r="Q41" s="5">
        <f>IF(DAY(OctSun1)=1,IF(AND(YEAR(OctSun1+7)=CalendarYear,MONTH(OctSun1+7)=10),OctSun1+7,""),IF(AND(YEAR(OctSun1+14)=CalendarYear,MONTH(OctSun1+14)=10),OctSun1+14,""))</f>
        <v>44115</v>
      </c>
      <c r="R41" s="40"/>
      <c r="S41" s="8"/>
      <c r="T41" s="41"/>
      <c r="U41" s="45"/>
      <c r="V41" s="68"/>
      <c r="W41" s="40"/>
      <c r="X41" s="43"/>
    </row>
    <row r="42" spans="1:34" ht="15" customHeight="1" x14ac:dyDescent="0.3">
      <c r="A42" s="39"/>
      <c r="B42" s="40"/>
      <c r="C42" s="5">
        <f>IF(DAY(SepSun1)=1,IF(AND(YEAR(SepSun1+8)=CalendarYear,MONTH(SepSun1+8)=9),SepSun1+8,""),IF(AND(YEAR(SepSun1+15)=CalendarYear,MONTH(SepSun1+15)=9),SepSun1+15,""))</f>
        <v>44088</v>
      </c>
      <c r="D42" s="5">
        <f>IF(DAY(SepSun1)=1,IF(AND(YEAR(SepSun1+9)=CalendarYear,MONTH(SepSun1+9)=9),SepSun1+9,""),IF(AND(YEAR(SepSun1+16)=CalendarYear,MONTH(SepSun1+16)=9),SepSun1+16,""))</f>
        <v>44089</v>
      </c>
      <c r="E42" s="5">
        <f>IF(DAY(SepSun1)=1,IF(AND(YEAR(SepSun1+10)=CalendarYear,MONTH(SepSun1+10)=9),SepSun1+10,""),IF(AND(YEAR(SepSun1+17)=CalendarYear,MONTH(SepSun1+17)=9),SepSun1+17,""))</f>
        <v>44090</v>
      </c>
      <c r="F42" s="5">
        <f>IF(DAY(SepSun1)=1,IF(AND(YEAR(SepSun1+11)=CalendarYear,MONTH(SepSun1+11)=9),SepSun1+11,""),IF(AND(YEAR(SepSun1+18)=CalendarYear,MONTH(SepSun1+18)=9),SepSun1+18,""))</f>
        <v>44091</v>
      </c>
      <c r="G42" s="5">
        <f>IF(DAY(SepSun1)=1,IF(AND(YEAR(SepSun1+12)=CalendarYear,MONTH(SepSun1+12)=9),SepSun1+12,""),IF(AND(YEAR(SepSun1+19)=CalendarYear,MONTH(SepSun1+19)=9),SepSun1+19,""))</f>
        <v>44092</v>
      </c>
      <c r="H42" s="5">
        <f>IF(DAY(SepSun1)=1,IF(AND(YEAR(SepSun1+13)=CalendarYear,MONTH(SepSun1+13)=9),SepSun1+13,""),IF(AND(YEAR(SepSun1+20)=CalendarYear,MONTH(SepSun1+20)=9),SepSun1+20,""))</f>
        <v>44093</v>
      </c>
      <c r="I42" s="5">
        <f>IF(DAY(SepSun1)=1,IF(AND(YEAR(SepSun1+14)=CalendarYear,MONTH(SepSun1+14)=9),SepSun1+14,""),IF(AND(YEAR(SepSun1+21)=CalendarYear,MONTH(SepSun1+21)=9),SepSun1+21,""))</f>
        <v>44094</v>
      </c>
      <c r="J42" s="40"/>
      <c r="K42" s="5">
        <f>IF(DAY(OctSun1)=1,IF(AND(YEAR(OctSun1+8)=CalendarYear,MONTH(OctSun1+8)=10),OctSun1+8,""),IF(AND(YEAR(OctSun1+15)=CalendarYear,MONTH(OctSun1+15)=10),OctSun1+15,""))</f>
        <v>44116</v>
      </c>
      <c r="L42" s="5">
        <f>IF(DAY(OctSun1)=1,IF(AND(YEAR(OctSun1+9)=CalendarYear,MONTH(OctSun1+9)=10),OctSun1+9,""),IF(AND(YEAR(OctSun1+16)=CalendarYear,MONTH(OctSun1+16)=10),OctSun1+16,""))</f>
        <v>44117</v>
      </c>
      <c r="M42" s="5">
        <f>IF(DAY(OctSun1)=1,IF(AND(YEAR(OctSun1+10)=CalendarYear,MONTH(OctSun1+10)=10),OctSun1+10,""),IF(AND(YEAR(OctSun1+17)=CalendarYear,MONTH(OctSun1+17)=10),OctSun1+17,""))</f>
        <v>44118</v>
      </c>
      <c r="N42" s="5">
        <f>IF(DAY(OctSun1)=1,IF(AND(YEAR(OctSun1+11)=CalendarYear,MONTH(OctSun1+11)=10),OctSun1+11,""),IF(AND(YEAR(OctSun1+18)=CalendarYear,MONTH(OctSun1+18)=10),OctSun1+18,""))</f>
        <v>44119</v>
      </c>
      <c r="O42" s="5">
        <f>IF(DAY(OctSun1)=1,IF(AND(YEAR(OctSun1+12)=CalendarYear,MONTH(OctSun1+12)=10),OctSun1+12,""),IF(AND(YEAR(OctSun1+19)=CalendarYear,MONTH(OctSun1+19)=10),OctSun1+19,""))</f>
        <v>44120</v>
      </c>
      <c r="P42" s="5">
        <f>IF(DAY(OctSun1)=1,IF(AND(YEAR(OctSun1+13)=CalendarYear,MONTH(OctSun1+13)=10),OctSun1+13,""),IF(AND(YEAR(OctSun1+20)=CalendarYear,MONTH(OctSun1+20)=10),OctSun1+20,""))</f>
        <v>44121</v>
      </c>
      <c r="Q42" s="5">
        <f>IF(DAY(OctSun1)=1,IF(AND(YEAR(OctSun1+14)=CalendarYear,MONTH(OctSun1+14)=10),OctSun1+14,""),IF(AND(YEAR(OctSun1+21)=CalendarYear,MONTH(OctSun1+21)=10),OctSun1+21,""))</f>
        <v>44122</v>
      </c>
      <c r="R42" s="40"/>
      <c r="S42" s="8"/>
      <c r="T42" s="41"/>
      <c r="U42" s="45"/>
      <c r="V42" s="40"/>
      <c r="W42" s="40"/>
      <c r="X42" s="43"/>
    </row>
    <row r="43" spans="1:34" ht="15" customHeight="1" x14ac:dyDescent="0.2">
      <c r="A43" s="39"/>
      <c r="B43" s="40"/>
      <c r="C43" s="5">
        <f>IF(DAY(SepSun1)=1,IF(AND(YEAR(SepSun1+15)=CalendarYear,MONTH(SepSun1+15)=9),SepSun1+15,""),IF(AND(YEAR(SepSun1+22)=CalendarYear,MONTH(SepSun1+22)=9),SepSun1+22,""))</f>
        <v>44095</v>
      </c>
      <c r="D43" s="5">
        <f>IF(DAY(SepSun1)=1,IF(AND(YEAR(SepSun1+16)=CalendarYear,MONTH(SepSun1+16)=9),SepSun1+16,""),IF(AND(YEAR(SepSun1+23)=CalendarYear,MONTH(SepSun1+23)=9),SepSun1+23,""))</f>
        <v>44096</v>
      </c>
      <c r="E43" s="5">
        <f>IF(DAY(SepSun1)=1,IF(AND(YEAR(SepSun1+17)=CalendarYear,MONTH(SepSun1+17)=9),SepSun1+17,""),IF(AND(YEAR(SepSun1+24)=CalendarYear,MONTH(SepSun1+24)=9),SepSun1+24,""))</f>
        <v>44097</v>
      </c>
      <c r="F43" s="5">
        <f>IF(DAY(SepSun1)=1,IF(AND(YEAR(SepSun1+18)=CalendarYear,MONTH(SepSun1+18)=9),SepSun1+18,""),IF(AND(YEAR(SepSun1+25)=CalendarYear,MONTH(SepSun1+25)=9),SepSun1+25,""))</f>
        <v>44098</v>
      </c>
      <c r="G43" s="5">
        <f>IF(DAY(SepSun1)=1,IF(AND(YEAR(SepSun1+19)=CalendarYear,MONTH(SepSun1+19)=9),SepSun1+19,""),IF(AND(YEAR(SepSun1+26)=CalendarYear,MONTH(SepSun1+26)=9),SepSun1+26,""))</f>
        <v>44099</v>
      </c>
      <c r="H43" s="5">
        <f>IF(DAY(SepSun1)=1,IF(AND(YEAR(SepSun1+20)=CalendarYear,MONTH(SepSun1+20)=9),SepSun1+20,""),IF(AND(YEAR(SepSun1+27)=CalendarYear,MONTH(SepSun1+27)=9),SepSun1+27,""))</f>
        <v>44100</v>
      </c>
      <c r="I43" s="5">
        <f>IF(DAY(SepSun1)=1,IF(AND(YEAR(SepSun1+21)=CalendarYear,MONTH(SepSun1+21)=9),SepSun1+21,""),IF(AND(YEAR(SepSun1+28)=CalendarYear,MONTH(SepSun1+28)=9),SepSun1+28,""))</f>
        <v>44101</v>
      </c>
      <c r="J43" s="40"/>
      <c r="K43" s="5">
        <f>IF(DAY(OctSun1)=1,IF(AND(YEAR(OctSun1+15)=CalendarYear,MONTH(OctSun1+15)=10),OctSun1+15,""),IF(AND(YEAR(OctSun1+22)=CalendarYear,MONTH(OctSun1+22)=10),OctSun1+22,""))</f>
        <v>44123</v>
      </c>
      <c r="L43" s="5">
        <f>IF(DAY(OctSun1)=1,IF(AND(YEAR(OctSun1+16)=CalendarYear,MONTH(OctSun1+16)=10),OctSun1+16,""),IF(AND(YEAR(OctSun1+23)=CalendarYear,MONTH(OctSun1+23)=10),OctSun1+23,""))</f>
        <v>44124</v>
      </c>
      <c r="M43" s="5">
        <f>IF(DAY(OctSun1)=1,IF(AND(YEAR(OctSun1+17)=CalendarYear,MONTH(OctSun1+17)=10),OctSun1+17,""),IF(AND(YEAR(OctSun1+24)=CalendarYear,MONTH(OctSun1+24)=10),OctSun1+24,""))</f>
        <v>44125</v>
      </c>
      <c r="N43" s="5">
        <f>IF(DAY(OctSun1)=1,IF(AND(YEAR(OctSun1+18)=CalendarYear,MONTH(OctSun1+18)=10),OctSun1+18,""),IF(AND(YEAR(OctSun1+25)=CalendarYear,MONTH(OctSun1+25)=10),OctSun1+25,""))</f>
        <v>44126</v>
      </c>
      <c r="O43" s="5">
        <f>IF(DAY(OctSun1)=1,IF(AND(YEAR(OctSun1+19)=CalendarYear,MONTH(OctSun1+19)=10),OctSun1+19,""),IF(AND(YEAR(OctSun1+26)=CalendarYear,MONTH(OctSun1+26)=10),OctSun1+26,""))</f>
        <v>44127</v>
      </c>
      <c r="P43" s="5">
        <f>IF(DAY(OctSun1)=1,IF(AND(YEAR(OctSun1+20)=CalendarYear,MONTH(OctSun1+20)=10),OctSun1+20,""),IF(AND(YEAR(OctSun1+27)=CalendarYear,MONTH(OctSun1+27)=10),OctSun1+27,""))</f>
        <v>44128</v>
      </c>
      <c r="Q43" s="5">
        <f>IF(DAY(OctSun1)=1,IF(AND(YEAR(OctSun1+21)=CalendarYear,MONTH(OctSun1+21)=10),OctSun1+21,""),IF(AND(YEAR(OctSun1+28)=CalendarYear,MONTH(OctSun1+28)=10),OctSun1+28,""))</f>
        <v>44129</v>
      </c>
      <c r="R43" s="40"/>
      <c r="S43" s="8"/>
      <c r="T43" s="41"/>
      <c r="U43" s="41"/>
      <c r="V43" s="40"/>
      <c r="W43" s="40"/>
      <c r="X43" s="43"/>
    </row>
    <row r="44" spans="1:34" ht="15" customHeight="1" x14ac:dyDescent="0.3">
      <c r="A44" s="39"/>
      <c r="B44" s="40"/>
      <c r="C44" s="5">
        <f>IF(DAY(SepSun1)=1,IF(AND(YEAR(SepSun1+22)=CalendarYear,MONTH(SepSun1+22)=9),SepSun1+22,""),IF(AND(YEAR(SepSun1+29)=CalendarYear,MONTH(SepSun1+29)=9),SepSun1+29,""))</f>
        <v>44102</v>
      </c>
      <c r="D44" s="5">
        <f>IF(DAY(SepSun1)=1,IF(AND(YEAR(SepSun1+23)=CalendarYear,MONTH(SepSun1+23)=9),SepSun1+23,""),IF(AND(YEAR(SepSun1+30)=CalendarYear,MONTH(SepSun1+30)=9),SepSun1+30,""))</f>
        <v>44103</v>
      </c>
      <c r="E44" s="5">
        <f>IF(DAY(SepSun1)=1,IF(AND(YEAR(SepSun1+24)=CalendarYear,MONTH(SepSun1+24)=9),SepSun1+24,""),IF(AND(YEAR(SepSun1+31)=CalendarYear,MONTH(SepSun1+31)=9),SepSun1+31,""))</f>
        <v>44104</v>
      </c>
      <c r="F44" s="5" t="str">
        <f>IF(DAY(SepSun1)=1,IF(AND(YEAR(SepSun1+25)=CalendarYear,MONTH(SepSun1+25)=9),SepSun1+25,""),IF(AND(YEAR(SepSun1+32)=CalendarYear,MONTH(SepSun1+32)=9),SepSun1+32,""))</f>
        <v/>
      </c>
      <c r="G44" s="5" t="str">
        <f>IF(DAY(SepSun1)=1,IF(AND(YEAR(SepSun1+26)=CalendarYear,MONTH(SepSun1+26)=9),SepSun1+26,""),IF(AND(YEAR(SepSun1+33)=CalendarYear,MONTH(SepSun1+33)=9),SepSun1+33,""))</f>
        <v/>
      </c>
      <c r="H44" s="5" t="str">
        <f>IF(DAY(SepSun1)=1,IF(AND(YEAR(SepSun1+27)=CalendarYear,MONTH(SepSun1+27)=9),SepSun1+27,""),IF(AND(YEAR(SepSun1+34)=CalendarYear,MONTH(SepSun1+34)=9),SepSun1+34,""))</f>
        <v/>
      </c>
      <c r="I44" s="5" t="str">
        <f>IF(DAY(SepSun1)=1,IF(AND(YEAR(SepSun1+28)=CalendarYear,MONTH(SepSun1+28)=9),SepSun1+28,""),IF(AND(YEAR(SepSun1+35)=CalendarYear,MONTH(SepSun1+35)=9),SepSun1+35,""))</f>
        <v/>
      </c>
      <c r="J44" s="40"/>
      <c r="K44" s="5">
        <f>IF(DAY(OctSun1)=1,IF(AND(YEAR(OctSun1+22)=CalendarYear,MONTH(OctSun1+22)=10),OctSun1+22,""),IF(AND(YEAR(OctSun1+29)=CalendarYear,MONTH(OctSun1+29)=10),OctSun1+29,""))</f>
        <v>44130</v>
      </c>
      <c r="L44" s="5">
        <f>IF(DAY(OctSun1)=1,IF(AND(YEAR(OctSun1+23)=CalendarYear,MONTH(OctSun1+23)=10),OctSun1+23,""),IF(AND(YEAR(OctSun1+30)=CalendarYear,MONTH(OctSun1+30)=10),OctSun1+30,""))</f>
        <v>44131</v>
      </c>
      <c r="M44" s="5">
        <f>IF(DAY(OctSun1)=1,IF(AND(YEAR(OctSun1+24)=CalendarYear,MONTH(OctSun1+24)=10),OctSun1+24,""),IF(AND(YEAR(OctSun1+31)=CalendarYear,MONTH(OctSun1+31)=10),OctSun1+31,""))</f>
        <v>44132</v>
      </c>
      <c r="N44" s="5">
        <f>IF(DAY(OctSun1)=1,IF(AND(YEAR(OctSun1+25)=CalendarYear,MONTH(OctSun1+25)=10),OctSun1+25,""),IF(AND(YEAR(OctSun1+32)=CalendarYear,MONTH(OctSun1+32)=10),OctSun1+32,""))</f>
        <v>44133</v>
      </c>
      <c r="O44" s="5">
        <f>IF(DAY(OctSun1)=1,IF(AND(YEAR(OctSun1+26)=CalendarYear,MONTH(OctSun1+26)=10),OctSun1+26,""),IF(AND(YEAR(OctSun1+33)=CalendarYear,MONTH(OctSun1+33)=10),OctSun1+33,""))</f>
        <v>44134</v>
      </c>
      <c r="P44" s="5">
        <f>IF(DAY(OctSun1)=1,IF(AND(YEAR(OctSun1+27)=CalendarYear,MONTH(OctSun1+27)=10),OctSun1+27,""),IF(AND(YEAR(OctSun1+34)=CalendarYear,MONTH(OctSun1+34)=10),OctSun1+34,""))</f>
        <v>44135</v>
      </c>
      <c r="Q44" s="5" t="str">
        <f>IF(DAY(OctSun1)=1,IF(AND(YEAR(OctSun1+28)=CalendarYear,MONTH(OctSun1+28)=10),OctSun1+28,""),IF(AND(YEAR(OctSun1+35)=CalendarYear,MONTH(OctSun1+35)=10),OctSun1+35,""))</f>
        <v/>
      </c>
      <c r="R44" s="40"/>
      <c r="S44" s="8"/>
      <c r="T44" s="41"/>
      <c r="U44" s="15"/>
      <c r="V44" s="40"/>
      <c r="W44" s="40"/>
      <c r="X44" s="43"/>
    </row>
    <row r="45" spans="1:34" ht="15" customHeight="1" x14ac:dyDescent="0.3">
      <c r="A45" s="39"/>
      <c r="B45" s="40"/>
      <c r="C45" s="5" t="str">
        <f>IF(DAY(SepSun1)=1,IF(AND(YEAR(SepSun1+29)=CalendarYear,MONTH(SepSun1+29)=9),SepSun1+29,""),IF(AND(YEAR(SepSun1+36)=CalendarYear,MONTH(SepSun1+36)=9),SepSun1+36,""))</f>
        <v/>
      </c>
      <c r="D45" s="5" t="str">
        <f>IF(DAY(SepSun1)=1,IF(AND(YEAR(SepSun1+30)=CalendarYear,MONTH(SepSun1+30)=9),SepSun1+30,""),IF(AND(YEAR(SepSun1+37)=CalendarYear,MONTH(SepSun1+37)=9),SepSun1+37,""))</f>
        <v/>
      </c>
      <c r="E45" s="5" t="str">
        <f>IF(DAY(SepSun1)=1,IF(AND(YEAR(SepSun1+31)=CalendarYear,MONTH(SepSun1+31)=9),SepSun1+31,""),IF(AND(YEAR(SepSun1+38)=CalendarYear,MONTH(SepSun1+38)=9),SepSun1+38,""))</f>
        <v/>
      </c>
      <c r="F45" s="5" t="str">
        <f>IF(DAY(SepSun1)=1,IF(AND(YEAR(SepSun1+32)=CalendarYear,MONTH(SepSun1+32)=9),SepSun1+32,""),IF(AND(YEAR(SepSun1+39)=CalendarYear,MONTH(SepSun1+39)=9),SepSun1+39,""))</f>
        <v/>
      </c>
      <c r="G45" s="5" t="str">
        <f>IF(DAY(SepSun1)=1,IF(AND(YEAR(SepSun1+33)=CalendarYear,MONTH(SepSun1+33)=9),SepSun1+33,""),IF(AND(YEAR(SepSun1+40)=CalendarYear,MONTH(SepSun1+40)=9),SepSun1+40,""))</f>
        <v/>
      </c>
      <c r="H45" s="5" t="str">
        <f>IF(DAY(SepSun1)=1,IF(AND(YEAR(SepSun1+34)=CalendarYear,MONTH(SepSun1+34)=9),SepSun1+34,""),IF(AND(YEAR(SepSun1+41)=CalendarYear,MONTH(SepSun1+41)=9),SepSun1+41,""))</f>
        <v/>
      </c>
      <c r="I45" s="5" t="str">
        <f>IF(DAY(SepSun1)=1,IF(AND(YEAR(SepSun1+35)=CalendarYear,MONTH(SepSun1+35)=9),SepSun1+35,""),IF(AND(YEAR(SepSun1+42)=CalendarYear,MONTH(SepSun1+42)=9),SepSun1+42,""))</f>
        <v/>
      </c>
      <c r="J45" s="40"/>
      <c r="K45" s="5" t="str">
        <f>IF(DAY(OctSun1)=1,IF(AND(YEAR(OctSun1+29)=CalendarYear,MONTH(OctSun1+29)=10),OctSun1+29,""),IF(AND(YEAR(OctSun1+36)=CalendarYear,MONTH(OctSun1+36)=10),OctSun1+36,""))</f>
        <v/>
      </c>
      <c r="L45" s="5" t="str">
        <f>IF(DAY(OctSun1)=1,IF(AND(YEAR(OctSun1+30)=CalendarYear,MONTH(OctSun1+30)=10),OctSun1+30,""),IF(AND(YEAR(OctSun1+37)=CalendarYear,MONTH(OctSun1+37)=10),OctSun1+37,""))</f>
        <v/>
      </c>
      <c r="M45" s="5" t="str">
        <f>IF(DAY(OctSun1)=1,IF(AND(YEAR(OctSun1+31)=CalendarYear,MONTH(OctSun1+31)=10),OctSun1+31,""),IF(AND(YEAR(OctSun1+38)=CalendarYear,MONTH(OctSun1+38)=10),OctSun1+38,""))</f>
        <v/>
      </c>
      <c r="N45" s="5" t="str">
        <f>IF(DAY(OctSun1)=1,IF(AND(YEAR(OctSun1+32)=CalendarYear,MONTH(OctSun1+32)=10),OctSun1+32,""),IF(AND(YEAR(OctSun1+39)=CalendarYear,MONTH(OctSun1+39)=10),OctSun1+39,""))</f>
        <v/>
      </c>
      <c r="O45" s="5" t="str">
        <f>IF(DAY(OctSun1)=1,IF(AND(YEAR(OctSun1+33)=CalendarYear,MONTH(OctSun1+33)=10),OctSun1+33,""),IF(AND(YEAR(OctSun1+40)=CalendarYear,MONTH(OctSun1+40)=10),OctSun1+40,""))</f>
        <v/>
      </c>
      <c r="P45" s="5" t="str">
        <f>IF(DAY(OctSun1)=1,IF(AND(YEAR(OctSun1+34)=CalendarYear,MONTH(OctSun1+34)=10),OctSun1+34,""),IF(AND(YEAR(OctSun1+41)=CalendarYear,MONTH(OctSun1+41)=10),OctSun1+41,""))</f>
        <v/>
      </c>
      <c r="Q45" s="5" t="str">
        <f>IF(DAY(OctSun1)=1,IF(AND(YEAR(OctSun1+35)=CalendarYear,MONTH(OctSun1+35)=10),OctSun1+35,""),IF(AND(YEAR(OctSun1+42)=CalendarYear,MONTH(OctSun1+42)=10),OctSun1+42,""))</f>
        <v/>
      </c>
      <c r="R45" s="40"/>
      <c r="S45" s="8"/>
      <c r="T45" s="41"/>
      <c r="U45" s="45"/>
      <c r="V45" s="40"/>
      <c r="W45" s="40"/>
      <c r="X45" s="43"/>
    </row>
    <row r="46" spans="1:34" ht="15" customHeight="1" x14ac:dyDescent="0.2">
      <c r="A46" s="39"/>
      <c r="B46" s="40"/>
      <c r="C46" s="2"/>
      <c r="D46" s="2"/>
      <c r="E46" s="2"/>
      <c r="F46" s="2"/>
      <c r="G46" s="2"/>
      <c r="H46" s="2"/>
      <c r="I46" s="2"/>
      <c r="J46" s="40"/>
      <c r="K46" s="40"/>
      <c r="L46" s="40"/>
      <c r="M46" s="40"/>
      <c r="N46" s="40"/>
      <c r="O46" s="40"/>
      <c r="P46" s="40"/>
      <c r="Q46" s="40"/>
      <c r="R46" s="40"/>
      <c r="S46" s="8"/>
      <c r="T46" s="41"/>
      <c r="U46"/>
      <c r="V46" s="40"/>
      <c r="W46" s="40"/>
      <c r="X46" s="43"/>
    </row>
    <row r="47" spans="1:34" ht="15" customHeight="1" x14ac:dyDescent="0.3">
      <c r="A47" s="39"/>
      <c r="B47" s="40"/>
      <c r="C47" s="7" t="s">
        <v>15</v>
      </c>
      <c r="D47" s="6"/>
      <c r="E47" s="6"/>
      <c r="F47" s="6"/>
      <c r="G47" s="6"/>
      <c r="H47" s="6"/>
      <c r="I47" s="6"/>
      <c r="J47" s="40"/>
      <c r="K47" s="7" t="s">
        <v>16</v>
      </c>
      <c r="L47" s="6"/>
      <c r="M47" s="6"/>
      <c r="N47" s="6"/>
      <c r="O47" s="6"/>
      <c r="P47" s="6"/>
      <c r="Q47" s="6"/>
      <c r="R47" s="40"/>
      <c r="S47" s="8"/>
      <c r="T47" s="41"/>
      <c r="U47" s="41"/>
      <c r="V47" s="40"/>
      <c r="W47" s="40"/>
      <c r="X47" s="43"/>
    </row>
    <row r="48" spans="1:34" ht="15" customHeight="1" x14ac:dyDescent="0.25">
      <c r="A48" s="39"/>
      <c r="B48" s="40"/>
      <c r="C48" s="61" t="s">
        <v>1</v>
      </c>
      <c r="D48" s="61" t="s">
        <v>2</v>
      </c>
      <c r="E48" s="61" t="s">
        <v>3</v>
      </c>
      <c r="F48" s="61" t="s">
        <v>2</v>
      </c>
      <c r="G48" s="61" t="s">
        <v>4</v>
      </c>
      <c r="H48" s="61" t="s">
        <v>0</v>
      </c>
      <c r="I48" s="61" t="s">
        <v>0</v>
      </c>
      <c r="J48" s="67"/>
      <c r="K48" s="61" t="s">
        <v>1</v>
      </c>
      <c r="L48" s="61" t="s">
        <v>2</v>
      </c>
      <c r="M48" s="61" t="s">
        <v>3</v>
      </c>
      <c r="N48" s="61" t="s">
        <v>2</v>
      </c>
      <c r="O48" s="61" t="s">
        <v>4</v>
      </c>
      <c r="P48" s="61" t="s">
        <v>0</v>
      </c>
      <c r="Q48" s="61" t="s">
        <v>0</v>
      </c>
      <c r="R48" s="40"/>
      <c r="S48" s="8"/>
      <c r="T48" s="41"/>
      <c r="U48" s="41"/>
      <c r="V48" s="40"/>
      <c r="W48" s="40"/>
      <c r="X48" s="43"/>
    </row>
    <row r="49" spans="1:24" ht="15" customHeight="1" x14ac:dyDescent="0.3">
      <c r="A49" s="39"/>
      <c r="B49" s="40"/>
      <c r="C49" s="5" t="str">
        <f>IF(DAY(NovSun1)=1,"",IF(AND(YEAR(NovSun1+1)=CalendarYear,MONTH(NovSun1+1)=11),NovSun1+1,""))</f>
        <v/>
      </c>
      <c r="D49" s="5" t="str">
        <f>IF(DAY(NovSun1)=1,"",IF(AND(YEAR(NovSun1+2)=CalendarYear,MONTH(NovSun1+2)=11),NovSun1+2,""))</f>
        <v/>
      </c>
      <c r="E49" s="5" t="str">
        <f>IF(DAY(NovSun1)=1,"",IF(AND(YEAR(NovSun1+3)=CalendarYear,MONTH(NovSun1+3)=11),NovSun1+3,""))</f>
        <v/>
      </c>
      <c r="F49" s="5" t="str">
        <f>IF(DAY(NovSun1)=1,"",IF(AND(YEAR(NovSun1+4)=CalendarYear,MONTH(NovSun1+4)=11),NovSun1+4,""))</f>
        <v/>
      </c>
      <c r="G49"/>
      <c r="H49" s="5" t="str">
        <f>IF(DAY(NovSun1)=1,"",IF(AND(YEAR(NovSun1+6)=CalendarYear,MONTH(NovSun1+6)=11),NovSun1+6,""))</f>
        <v/>
      </c>
      <c r="I49" s="5">
        <f>IF(DAY(NovSun1)=1,IF(AND(YEAR(NovSun1)=CalendarYear,MONTH(NovSun1)=11),NovSun1,""),IF(AND(YEAR(NovSun1+7)=CalendarYear,MONTH(NovSun1+7)=11),NovSun1+7,""))</f>
        <v>44136</v>
      </c>
      <c r="J49" s="40"/>
      <c r="K49" s="5" t="str">
        <f>IF(DAY(DecSun1)=1,"",IF(AND(YEAR(DecSun1+1)=CalendarYear,MONTH(DecSun1+1)=12),DecSun1+1,""))</f>
        <v/>
      </c>
      <c r="L49" s="5">
        <f>IF(DAY(DecSun1)=1,"",IF(AND(YEAR(DecSun1+2)=CalendarYear,MONTH(DecSun1+2)=12),DecSun1+2,""))</f>
        <v>44166</v>
      </c>
      <c r="M49" s="5">
        <f>IF(DAY(DecSun1)=1,"",IF(AND(YEAR(DecSun1+3)=CalendarYear,MONTH(DecSun1+3)=12),DecSun1+3,""))</f>
        <v>44167</v>
      </c>
      <c r="N49" s="5">
        <f>IF(DAY(DecSun1)=1,"",IF(AND(YEAR(DecSun1+4)=CalendarYear,MONTH(DecSun1+4)=12),DecSun1+4,""))</f>
        <v>44168</v>
      </c>
      <c r="O49" s="5">
        <f>IF(DAY(DecSun1)=1,"",IF(AND(YEAR(DecSun1+5)=CalendarYear,MONTH(DecSun1+5)=12),DecSun1+5,""))</f>
        <v>44169</v>
      </c>
      <c r="P49" s="5">
        <f>IF(DAY(DecSun1)=1,"",IF(AND(YEAR(DecSun1+6)=CalendarYear,MONTH(DecSun1+6)=12),DecSun1+6,""))</f>
        <v>44170</v>
      </c>
      <c r="Q49" s="5">
        <f>IF(DAY(DecSun1)=1,IF(AND(YEAR(DecSun1)=CalendarYear,MONTH(DecSun1)=12),DecSun1,""),IF(AND(YEAR(DecSun1+7)=CalendarYear,MONTH(DecSun1+7)=12),DecSun1+7,""))</f>
        <v>44171</v>
      </c>
      <c r="R49" s="40"/>
      <c r="S49" s="8"/>
      <c r="T49" s="41"/>
      <c r="U49" s="15"/>
      <c r="V49" s="40"/>
      <c r="W49" s="40"/>
      <c r="X49" s="43"/>
    </row>
    <row r="50" spans="1:24" ht="15" customHeight="1" x14ac:dyDescent="0.3">
      <c r="A50" s="39"/>
      <c r="B50" s="40"/>
      <c r="C50" s="5">
        <f>IF(DAY(NovSun1)=1,IF(AND(YEAR(NovSun1+1)=CalendarYear,MONTH(NovSun1+1)=11),NovSun1+1,""),IF(AND(YEAR(NovSun1+8)=CalendarYear,MONTH(NovSun1+8)=11),NovSun1+8,""))</f>
        <v>44137</v>
      </c>
      <c r="D50" s="5">
        <f>IF(DAY(NovSun1)=1,IF(AND(YEAR(NovSun1+2)=CalendarYear,MONTH(NovSun1+2)=11),NovSun1+2,""),IF(AND(YEAR(NovSun1+9)=CalendarYear,MONTH(NovSun1+9)=11),NovSun1+9,""))</f>
        <v>44138</v>
      </c>
      <c r="E50" s="5">
        <f>IF(DAY(NovSun1)=1,IF(AND(YEAR(NovSun1+3)=CalendarYear,MONTH(NovSun1+3)=11),NovSun1+3,""),IF(AND(YEAR(NovSun1+10)=CalendarYear,MONTH(NovSun1+10)=11),NovSun1+10,""))</f>
        <v>44139</v>
      </c>
      <c r="F50" s="5">
        <f>IF(DAY(NovSun1)=1,IF(AND(YEAR(NovSun1+4)=CalendarYear,MONTH(NovSun1+4)=11),NovSun1+4,""),IF(AND(YEAR(NovSun1+11)=CalendarYear,MONTH(NovSun1+11)=11),NovSun1+11,""))</f>
        <v>44140</v>
      </c>
      <c r="G50" s="5">
        <f>IF(DAY(NovSun1)=1,IF(AND(YEAR(NovSun1+5)=CalendarYear,MONTH(NovSun1+5)=11),NovSun1+5,""),IF(AND(YEAR(NovSun1+12)=CalendarYear,MONTH(NovSun1+12)=11),NovSun1+12,""))</f>
        <v>44141</v>
      </c>
      <c r="H50" s="17">
        <f>IF(DAY(NovSun1)=1,IF(AND(YEAR(NovSun1+6)=CalendarYear,MONTH(NovSun1+6)=11),NovSun1+6,""),IF(AND(YEAR(NovSun1+13)=CalendarYear,MONTH(NovSun1+13)=11),NovSun1+13,""))</f>
        <v>44142</v>
      </c>
      <c r="I50" s="17">
        <f>IF(DAY(NovSun1)=1,IF(AND(YEAR(NovSun1+7)=CalendarYear,MONTH(NovSun1+7)=11),NovSun1+7,""),IF(AND(YEAR(NovSun1+14)=CalendarYear,MONTH(NovSun1+14)=11),NovSun1+14,""))</f>
        <v>44143</v>
      </c>
      <c r="J50" s="40"/>
      <c r="K50" s="5">
        <f>IF(DAY(DecSun1)=1,IF(AND(YEAR(DecSun1+1)=CalendarYear,MONTH(DecSun1+1)=12),DecSun1+1,""),IF(AND(YEAR(DecSun1+8)=CalendarYear,MONTH(DecSun1+8)=12),DecSun1+8,""))</f>
        <v>44172</v>
      </c>
      <c r="L50" s="5">
        <f>IF(DAY(DecSun1)=1,IF(AND(YEAR(DecSun1+2)=CalendarYear,MONTH(DecSun1+2)=12),DecSun1+2,""),IF(AND(YEAR(DecSun1+9)=CalendarYear,MONTH(DecSun1+9)=12),DecSun1+9,""))</f>
        <v>44173</v>
      </c>
      <c r="M50" s="5">
        <f>IF(DAY(DecSun1)=1,IF(AND(YEAR(DecSun1+3)=CalendarYear,MONTH(DecSun1+3)=12),DecSun1+3,""),IF(AND(YEAR(DecSun1+10)=CalendarYear,MONTH(DecSun1+10)=12),DecSun1+10,""))</f>
        <v>44174</v>
      </c>
      <c r="N50" s="5">
        <f>IF(DAY(DecSun1)=1,IF(AND(YEAR(DecSun1+4)=CalendarYear,MONTH(DecSun1+4)=12),DecSun1+4,""),IF(AND(YEAR(DecSun1+11)=CalendarYear,MONTH(DecSun1+11)=12),DecSun1+11,""))</f>
        <v>44175</v>
      </c>
      <c r="O50" s="5">
        <f>IF(DAY(DecSun1)=1,IF(AND(YEAR(DecSun1+5)=CalendarYear,MONTH(DecSun1+5)=12),DecSun1+5,""),IF(AND(YEAR(DecSun1+12)=CalendarYear,MONTH(DecSun1+12)=12),DecSun1+12,""))</f>
        <v>44176</v>
      </c>
      <c r="P50" s="5">
        <f>IF(DAY(DecSun1)=1,IF(AND(YEAR(DecSun1+6)=CalendarYear,MONTH(DecSun1+6)=12),DecSun1+6,""),IF(AND(YEAR(DecSun1+13)=CalendarYear,MONTH(DecSun1+13)=12),DecSun1+13,""))</f>
        <v>44177</v>
      </c>
      <c r="Q50" s="5">
        <f>IF(DAY(DecSun1)=1,IF(AND(YEAR(DecSun1+7)=CalendarYear,MONTH(DecSun1+7)=12),DecSun1+7,""),IF(AND(YEAR(DecSun1+14)=CalendarYear,MONTH(DecSun1+14)=12),DecSun1+14,""))</f>
        <v>44178</v>
      </c>
      <c r="R50" s="40"/>
      <c r="S50" s="8"/>
      <c r="T50" s="41"/>
      <c r="U50" s="45"/>
      <c r="V50" s="40"/>
      <c r="W50" s="40"/>
      <c r="X50" s="43"/>
    </row>
    <row r="51" spans="1:24" ht="15" customHeight="1" x14ac:dyDescent="0.2">
      <c r="A51" s="39"/>
      <c r="B51" s="40"/>
      <c r="C51" s="5">
        <f>IF(DAY(NovSun1)=1,IF(AND(YEAR(NovSun1+8)=CalendarYear,MONTH(NovSun1+8)=11),NovSun1+8,""),IF(AND(YEAR(NovSun1+15)=CalendarYear,MONTH(NovSun1+15)=11),NovSun1+15,""))</f>
        <v>44144</v>
      </c>
      <c r="D51" s="5">
        <f>IF(DAY(NovSun1)=1,IF(AND(YEAR(NovSun1+9)=CalendarYear,MONTH(NovSun1+9)=11),NovSun1+9,""),IF(AND(YEAR(NovSun1+16)=CalendarYear,MONTH(NovSun1+16)=11),NovSun1+16,""))</f>
        <v>44145</v>
      </c>
      <c r="E51" s="5">
        <f>IF(DAY(NovSun1)=1,IF(AND(YEAR(NovSun1+10)=CalendarYear,MONTH(NovSun1+10)=11),NovSun1+10,""),IF(AND(YEAR(NovSun1+17)=CalendarYear,MONTH(NovSun1+17)=11),NovSun1+17,""))</f>
        <v>44146</v>
      </c>
      <c r="F51" s="5">
        <f>IF(DAY(NovSun1)=1,IF(AND(YEAR(NovSun1+11)=CalendarYear,MONTH(NovSun1+11)=11),NovSun1+11,""),IF(AND(YEAR(NovSun1+18)=CalendarYear,MONTH(NovSun1+18)=11),NovSun1+18,""))</f>
        <v>44147</v>
      </c>
      <c r="G51" s="5">
        <f>IF(DAY(NovSun1)=1,IF(AND(YEAR(NovSun1+12)=CalendarYear,MONTH(NovSun1+12)=11),NovSun1+12,""),IF(AND(YEAR(NovSun1+19)=CalendarYear,MONTH(NovSun1+19)=11),NovSun1+19,""))</f>
        <v>44148</v>
      </c>
      <c r="H51" s="5">
        <f>IF(DAY(NovSun1)=1,IF(AND(YEAR(NovSun1+13)=CalendarYear,MONTH(NovSun1+13)=11),NovSun1+13,""),IF(AND(YEAR(NovSun1+20)=CalendarYear,MONTH(NovSun1+20)=11),NovSun1+20,""))</f>
        <v>44149</v>
      </c>
      <c r="I51" s="5">
        <f>IF(DAY(NovSun1)=1,IF(AND(YEAR(NovSun1+14)=CalendarYear,MONTH(NovSun1+14)=11),NovSun1+14,""),IF(AND(YEAR(NovSun1+21)=CalendarYear,MONTH(NovSun1+21)=11),NovSun1+21,""))</f>
        <v>44150</v>
      </c>
      <c r="J51" s="40"/>
      <c r="K51" s="5">
        <f>IF(DAY(DecSun1)=1,IF(AND(YEAR(DecSun1+8)=CalendarYear,MONTH(DecSun1+8)=12),DecSun1+8,""),IF(AND(YEAR(DecSun1+15)=CalendarYear,MONTH(DecSun1+15)=12),DecSun1+15,""))</f>
        <v>44179</v>
      </c>
      <c r="L51" s="5">
        <f>IF(DAY(DecSun1)=1,IF(AND(YEAR(DecSun1+9)=CalendarYear,MONTH(DecSun1+9)=12),DecSun1+9,""),IF(AND(YEAR(DecSun1+16)=CalendarYear,MONTH(DecSun1+16)=12),DecSun1+16,""))</f>
        <v>44180</v>
      </c>
      <c r="M51" s="5">
        <f>IF(DAY(DecSun1)=1,IF(AND(YEAR(DecSun1+10)=CalendarYear,MONTH(DecSun1+10)=12),DecSun1+10,""),IF(AND(YEAR(DecSun1+17)=CalendarYear,MONTH(DecSun1+17)=12),DecSun1+17,""))</f>
        <v>44181</v>
      </c>
      <c r="N51" s="5">
        <f>IF(DAY(DecSun1)=1,IF(AND(YEAR(DecSun1+11)=CalendarYear,MONTH(DecSun1+11)=12),DecSun1+11,""),IF(AND(YEAR(DecSun1+18)=CalendarYear,MONTH(DecSun1+18)=12),DecSun1+18,""))</f>
        <v>44182</v>
      </c>
      <c r="O51" s="5">
        <f>IF(DAY(DecSun1)=1,IF(AND(YEAR(DecSun1+12)=CalendarYear,MONTH(DecSun1+12)=12),DecSun1+12,""),IF(AND(YEAR(DecSun1+19)=CalendarYear,MONTH(DecSun1+19)=12),DecSun1+19,""))</f>
        <v>44183</v>
      </c>
      <c r="P51" s="5">
        <f>IF(DAY(DecSun1)=1,IF(AND(YEAR(DecSun1+13)=CalendarYear,MONTH(DecSun1+13)=12),DecSun1+13,""),IF(AND(YEAR(DecSun1+20)=CalendarYear,MONTH(DecSun1+20)=12),DecSun1+20,""))</f>
        <v>44184</v>
      </c>
      <c r="Q51" s="5">
        <f>IF(DAY(DecSun1)=1,IF(AND(YEAR(DecSun1+14)=CalendarYear,MONTH(DecSun1+14)=12),DecSun1+14,""),IF(AND(YEAR(DecSun1+21)=CalendarYear,MONTH(DecSun1+21)=12),DecSun1+21,""))</f>
        <v>44185</v>
      </c>
      <c r="R51" s="40"/>
      <c r="S51" s="8"/>
      <c r="T51" s="41"/>
      <c r="U51" s="41"/>
      <c r="V51" s="40"/>
      <c r="W51" s="40"/>
      <c r="X51" s="43"/>
    </row>
    <row r="52" spans="1:24" ht="15" customHeight="1" x14ac:dyDescent="0.2">
      <c r="A52" s="39"/>
      <c r="B52" s="40"/>
      <c r="C52" s="5">
        <f>IF(DAY(NovSun1)=1,IF(AND(YEAR(NovSun1+15)=CalendarYear,MONTH(NovSun1+15)=11),NovSun1+15,""),IF(AND(YEAR(NovSun1+22)=CalendarYear,MONTH(NovSun1+22)=11),NovSun1+22,""))</f>
        <v>44151</v>
      </c>
      <c r="D52" s="5">
        <f>IF(DAY(NovSun1)=1,IF(AND(YEAR(NovSun1+16)=CalendarYear,MONTH(NovSun1+16)=11),NovSun1+16,""),IF(AND(YEAR(NovSun1+23)=CalendarYear,MONTH(NovSun1+23)=11),NovSun1+23,""))</f>
        <v>44152</v>
      </c>
      <c r="E52" s="5">
        <f>IF(DAY(NovSun1)=1,IF(AND(YEAR(NovSun1+17)=CalendarYear,MONTH(NovSun1+17)=11),NovSun1+17,""),IF(AND(YEAR(NovSun1+24)=CalendarYear,MONTH(NovSun1+24)=11),NovSun1+24,""))</f>
        <v>44153</v>
      </c>
      <c r="F52" s="5">
        <f>IF(DAY(NovSun1)=1,IF(AND(YEAR(NovSun1+18)=CalendarYear,MONTH(NovSun1+18)=11),NovSun1+18,""),IF(AND(YEAR(NovSun1+25)=CalendarYear,MONTH(NovSun1+25)=11),NovSun1+25,""))</f>
        <v>44154</v>
      </c>
      <c r="G52" s="5">
        <f>IF(DAY(NovSun1)=1,IF(AND(YEAR(NovSun1+19)=CalendarYear,MONTH(NovSun1+19)=11),NovSun1+19,""),IF(AND(YEAR(NovSun1+26)=CalendarYear,MONTH(NovSun1+26)=11),NovSun1+26,""))</f>
        <v>44155</v>
      </c>
      <c r="H52" s="5">
        <f>IF(DAY(NovSun1)=1,IF(AND(YEAR(NovSun1+20)=CalendarYear,MONTH(NovSun1+20)=11),NovSun1+20,""),IF(AND(YEAR(NovSun1+27)=CalendarYear,MONTH(NovSun1+27)=11),NovSun1+27,""))</f>
        <v>44156</v>
      </c>
      <c r="I52" s="5">
        <f>IF(DAY(NovSun1)=1,IF(AND(YEAR(NovSun1+21)=CalendarYear,MONTH(NovSun1+21)=11),NovSun1+21,""),IF(AND(YEAR(NovSun1+28)=CalendarYear,MONTH(NovSun1+28)=11),NovSun1+28,""))</f>
        <v>44157</v>
      </c>
      <c r="J52" s="40"/>
      <c r="K52" s="5">
        <f>IF(DAY(DecSun1)=1,IF(AND(YEAR(DecSun1+15)=CalendarYear,MONTH(DecSun1+15)=12),DecSun1+15,""),IF(AND(YEAR(DecSun1+22)=CalendarYear,MONTH(DecSun1+22)=12),DecSun1+22,""))</f>
        <v>44186</v>
      </c>
      <c r="L52" s="5">
        <f>IF(DAY(DecSun1)=1,IF(AND(YEAR(DecSun1+16)=CalendarYear,MONTH(DecSun1+16)=12),DecSun1+16,""),IF(AND(YEAR(DecSun1+23)=CalendarYear,MONTH(DecSun1+23)=12),DecSun1+23,""))</f>
        <v>44187</v>
      </c>
      <c r="M52" s="5">
        <f>IF(DAY(DecSun1)=1,IF(AND(YEAR(DecSun1+17)=CalendarYear,MONTH(DecSun1+17)=12),DecSun1+17,""),IF(AND(YEAR(DecSun1+24)=CalendarYear,MONTH(DecSun1+24)=12),DecSun1+24,""))</f>
        <v>44188</v>
      </c>
      <c r="N52" s="5">
        <f>IF(DAY(DecSun1)=1,IF(AND(YEAR(DecSun1+18)=CalendarYear,MONTH(DecSun1+18)=12),DecSun1+18,""),IF(AND(YEAR(DecSun1+25)=CalendarYear,MONTH(DecSun1+25)=12),DecSun1+25,""))</f>
        <v>44189</v>
      </c>
      <c r="O52" s="5">
        <f>IF(DAY(DecSun1)=1,IF(AND(YEAR(DecSun1+19)=CalendarYear,MONTH(DecSun1+19)=12),DecSun1+19,""),IF(AND(YEAR(DecSun1+26)=CalendarYear,MONTH(DecSun1+26)=12),DecSun1+26,""))</f>
        <v>44190</v>
      </c>
      <c r="P52" s="5">
        <f>IF(DAY(DecSun1)=1,IF(AND(YEAR(DecSun1+20)=CalendarYear,MONTH(DecSun1+20)=12),DecSun1+20,""),IF(AND(YEAR(DecSun1+27)=CalendarYear,MONTH(DecSun1+27)=12),DecSun1+27,""))</f>
        <v>44191</v>
      </c>
      <c r="Q52" s="5">
        <f>IF(DAY(DecSun1)=1,IF(AND(YEAR(DecSun1+21)=CalendarYear,MONTH(DecSun1+21)=12),DecSun1+21,""),IF(AND(YEAR(DecSun1+28)=CalendarYear,MONTH(DecSun1+28)=12),DecSun1+28,""))</f>
        <v>44192</v>
      </c>
      <c r="R52" s="40"/>
      <c r="S52" s="8"/>
      <c r="T52" s="41"/>
      <c r="U52" s="40"/>
      <c r="V52" s="40"/>
      <c r="W52" s="40"/>
      <c r="X52" s="43"/>
    </row>
    <row r="53" spans="1:24" ht="15" customHeight="1" x14ac:dyDescent="0.3">
      <c r="A53" s="39"/>
      <c r="B53" s="40"/>
      <c r="C53" s="5">
        <f>IF(DAY(NovSun1)=1,IF(AND(YEAR(NovSun1+22)=CalendarYear,MONTH(NovSun1+22)=11),NovSun1+22,""),IF(AND(YEAR(NovSun1+29)=CalendarYear,MONTH(NovSun1+29)=11),NovSun1+29,""))</f>
        <v>44158</v>
      </c>
      <c r="D53" s="5">
        <f>IF(DAY(NovSun1)=1,IF(AND(YEAR(NovSun1+23)=CalendarYear,MONTH(NovSun1+23)=11),NovSun1+23,""),IF(AND(YEAR(NovSun1+30)=CalendarYear,MONTH(NovSun1+30)=11),NovSun1+30,""))</f>
        <v>44159</v>
      </c>
      <c r="E53" s="5">
        <f>IF(DAY(NovSun1)=1,IF(AND(YEAR(NovSun1+24)=CalendarYear,MONTH(NovSun1+24)=11),NovSun1+24,""),IF(AND(YEAR(NovSun1+31)=CalendarYear,MONTH(NovSun1+31)=11),NovSun1+31,""))</f>
        <v>44160</v>
      </c>
      <c r="F53" s="5">
        <f>IF(DAY(NovSun1)=1,IF(AND(YEAR(NovSun1+25)=CalendarYear,MONTH(NovSun1+25)=11),NovSun1+25,""),IF(AND(YEAR(NovSun1+32)=CalendarYear,MONTH(NovSun1+32)=11),NovSun1+32,""))</f>
        <v>44161</v>
      </c>
      <c r="G53" s="5">
        <f>IF(DAY(NovSun1)=1,IF(AND(YEAR(NovSun1+26)=CalendarYear,MONTH(NovSun1+26)=11),NovSun1+26,""),IF(AND(YEAR(NovSun1+33)=CalendarYear,MONTH(NovSun1+33)=11),NovSun1+33,""))</f>
        <v>44162</v>
      </c>
      <c r="H53" s="5">
        <f>IF(DAY(NovSun1)=1,IF(AND(YEAR(NovSun1+27)=CalendarYear,MONTH(NovSun1+27)=11),NovSun1+27,""),IF(AND(YEAR(NovSun1+34)=CalendarYear,MONTH(NovSun1+34)=11),NovSun1+34,""))</f>
        <v>44163</v>
      </c>
      <c r="I53" s="5">
        <f>IF(DAY(NovSun1)=1,IF(AND(YEAR(NovSun1+28)=CalendarYear,MONTH(NovSun1+28)=11),NovSun1+28,""),IF(AND(YEAR(NovSun1+35)=CalendarYear,MONTH(NovSun1+35)=11),NovSun1+35,""))</f>
        <v>44164</v>
      </c>
      <c r="J53" s="40"/>
      <c r="K53" s="5">
        <f>IF(DAY(DecSun1)=1,IF(AND(YEAR(DecSun1+22)=CalendarYear,MONTH(DecSun1+22)=12),DecSun1+22,""),IF(AND(YEAR(DecSun1+29)=CalendarYear,MONTH(DecSun1+29)=12),DecSun1+29,""))</f>
        <v>44193</v>
      </c>
      <c r="L53" s="5">
        <f>IF(DAY(DecSun1)=1,IF(AND(YEAR(DecSun1+23)=CalendarYear,MONTH(DecSun1+23)=12),DecSun1+23,""),IF(AND(YEAR(DecSun1+30)=CalendarYear,MONTH(DecSun1+30)=12),DecSun1+30,""))</f>
        <v>44194</v>
      </c>
      <c r="M53" s="5">
        <f>IF(DAY(DecSun1)=1,IF(AND(YEAR(DecSun1+24)=CalendarYear,MONTH(DecSun1+24)=12),DecSun1+24,""),IF(AND(YEAR(DecSun1+31)=CalendarYear,MONTH(DecSun1+31)=12),DecSun1+31,""))</f>
        <v>44195</v>
      </c>
      <c r="N53" s="5">
        <f>IF(DAY(DecSun1)=1,IF(AND(YEAR(DecSun1+25)=CalendarYear,MONTH(DecSun1+25)=12),DecSun1+25,""),IF(AND(YEAR(DecSun1+32)=CalendarYear,MONTH(DecSun1+32)=12),DecSun1+32,""))</f>
        <v>44196</v>
      </c>
      <c r="O53" s="5" t="str">
        <f>IF(DAY(DecSun1)=1,IF(AND(YEAR(DecSun1+26)=CalendarYear,MONTH(DecSun1+26)=12),DecSun1+26,""),IF(AND(YEAR(DecSun1+33)=CalendarYear,MONTH(DecSun1+33)=12),DecSun1+33,""))</f>
        <v/>
      </c>
      <c r="P53" s="5" t="str">
        <f>IF(DAY(DecSun1)=1,IF(AND(YEAR(DecSun1+27)=CalendarYear,MONTH(DecSun1+27)=12),DecSun1+27,""),IF(AND(YEAR(DecSun1+34)=CalendarYear,MONTH(DecSun1+34)=12),DecSun1+34,""))</f>
        <v/>
      </c>
      <c r="Q53" s="5" t="str">
        <f>IF(DAY(DecSun1)=1,IF(AND(YEAR(DecSun1+28)=CalendarYear,MONTH(DecSun1+28)=12),DecSun1+28,""),IF(AND(YEAR(DecSun1+35)=CalendarYear,MONTH(DecSun1+35)=12),DecSun1+35,""))</f>
        <v/>
      </c>
      <c r="R53" s="40"/>
      <c r="S53" s="8"/>
      <c r="T53" s="41"/>
      <c r="U53" s="15"/>
      <c r="V53" s="40"/>
      <c r="W53" s="40"/>
      <c r="X53" s="43"/>
    </row>
    <row r="54" spans="1:24" ht="15" customHeight="1" x14ac:dyDescent="0.3">
      <c r="A54" s="39"/>
      <c r="B54" s="40"/>
      <c r="C54" s="5">
        <f>IF(DAY(NovSun1)=1,IF(AND(YEAR(NovSun1+29)=CalendarYear,MONTH(NovSun1+29)=11),NovSun1+29,""),IF(AND(YEAR(NovSun1+36)=CalendarYear,MONTH(NovSun1+36)=11),NovSun1+36,""))</f>
        <v>44165</v>
      </c>
      <c r="D54" s="5" t="str">
        <f>IF(DAY(NovSun1)=1,IF(AND(YEAR(NovSun1+30)=CalendarYear,MONTH(NovSun1+30)=11),NovSun1+30,""),IF(AND(YEAR(NovSun1+37)=CalendarYear,MONTH(NovSun1+37)=11),NovSun1+37,""))</f>
        <v/>
      </c>
      <c r="E54" s="5" t="str">
        <f>IF(DAY(NovSun1)=1,IF(AND(YEAR(NovSun1+31)=CalendarYear,MONTH(NovSun1+31)=11),NovSun1+31,""),IF(AND(YEAR(NovSun1+38)=CalendarYear,MONTH(NovSun1+38)=11),NovSun1+38,""))</f>
        <v/>
      </c>
      <c r="F54" s="5" t="str">
        <f>IF(DAY(NovSun1)=1,IF(AND(YEAR(NovSun1+32)=CalendarYear,MONTH(NovSun1+32)=11),NovSun1+32,""),IF(AND(YEAR(NovSun1+39)=CalendarYear,MONTH(NovSun1+39)=11),NovSun1+39,""))</f>
        <v/>
      </c>
      <c r="G54" s="5" t="str">
        <f>IF(DAY(NovSun1)=1,IF(AND(YEAR(NovSun1+33)=CalendarYear,MONTH(NovSun1+33)=11),NovSun1+33,""),IF(AND(YEAR(NovSun1+40)=CalendarYear,MONTH(NovSun1+40)=11),NovSun1+40,""))</f>
        <v/>
      </c>
      <c r="H54" s="5" t="str">
        <f>IF(DAY(NovSun1)=1,IF(AND(YEAR(NovSun1+34)=CalendarYear,MONTH(NovSun1+34)=11),NovSun1+34,""),IF(AND(YEAR(NovSun1+41)=CalendarYear,MONTH(NovSun1+41)=11),NovSun1+41,""))</f>
        <v/>
      </c>
      <c r="I54" s="5" t="str">
        <f>IF(DAY(NovSun1)=1,IF(AND(YEAR(NovSun1+35)=CalendarYear,MONTH(NovSun1+35)=11),NovSun1+35,""),IF(AND(YEAR(NovSun1+42)=CalendarYear,MONTH(NovSun1+42)=11),NovSun1+42,""))</f>
        <v/>
      </c>
      <c r="J54" s="40"/>
      <c r="K54" s="5" t="str">
        <f>IF(DAY(DecSun1)=1,IF(AND(YEAR(DecSun1+29)=CalendarYear,MONTH(DecSun1+29)=12),DecSun1+29,""),IF(AND(YEAR(DecSun1+36)=CalendarYear,MONTH(DecSun1+36)=12),DecSun1+36,""))</f>
        <v/>
      </c>
      <c r="L54" s="5" t="str">
        <f>IF(DAY(DecSun1)=1,IF(AND(YEAR(DecSun1+30)=CalendarYear,MONTH(DecSun1+30)=12),DecSun1+30,""),IF(AND(YEAR(DecSun1+37)=CalendarYear,MONTH(DecSun1+37)=12),DecSun1+37,""))</f>
        <v/>
      </c>
      <c r="M54" s="5" t="str">
        <f>IF(DAY(DecSun1)=1,IF(AND(YEAR(DecSun1+31)=CalendarYear,MONTH(DecSun1+31)=12),DecSun1+31,""),IF(AND(YEAR(DecSun1+38)=CalendarYear,MONTH(DecSun1+38)=12),DecSun1+38,""))</f>
        <v/>
      </c>
      <c r="N54" s="5" t="str">
        <f>IF(DAY(DecSun1)=1,IF(AND(YEAR(DecSun1+32)=CalendarYear,MONTH(DecSun1+32)=12),DecSun1+32,""),IF(AND(YEAR(DecSun1+39)=CalendarYear,MONTH(DecSun1+39)=12),DecSun1+39,""))</f>
        <v/>
      </c>
      <c r="O54" s="5" t="str">
        <f>IF(DAY(DecSun1)=1,IF(AND(YEAR(DecSun1+33)=CalendarYear,MONTH(DecSun1+33)=12),DecSun1+33,""),IF(AND(YEAR(DecSun1+40)=CalendarYear,MONTH(DecSun1+40)=12),DecSun1+40,""))</f>
        <v/>
      </c>
      <c r="P54" s="5" t="str">
        <f>IF(DAY(DecSun1)=1,IF(AND(YEAR(DecSun1+34)=CalendarYear,MONTH(DecSun1+34)=12),DecSun1+34,""),IF(AND(YEAR(DecSun1+41)=CalendarYear,MONTH(DecSun1+41)=12),DecSun1+41,""))</f>
        <v/>
      </c>
      <c r="Q54" s="5" t="str">
        <f>IF(DAY(DecSun1)=1,IF(AND(YEAR(DecSun1+35)=CalendarYear,MONTH(DecSun1+35)=12),DecSun1+35,""),IF(AND(YEAR(DecSun1+42)=CalendarYear,MONTH(DecSun1+42)=12),DecSun1+42,""))</f>
        <v/>
      </c>
      <c r="R54" s="40"/>
      <c r="S54" s="8"/>
      <c r="T54" s="41"/>
      <c r="U54" s="76"/>
      <c r="V54" s="40"/>
      <c r="W54" s="40"/>
      <c r="X54" s="43"/>
    </row>
    <row r="55" spans="1:24" ht="15" customHeight="1" thickBot="1" x14ac:dyDescent="0.25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4"/>
      <c r="L55" s="54"/>
      <c r="M55" s="54"/>
      <c r="N55" s="54"/>
      <c r="O55" s="54"/>
      <c r="P55" s="54"/>
      <c r="Q55" s="54"/>
      <c r="R55" s="53"/>
      <c r="S55" s="53"/>
      <c r="T55" s="55"/>
      <c r="U55"/>
      <c r="V55" s="53"/>
      <c r="W55" s="53"/>
      <c r="X55" s="57"/>
    </row>
    <row r="56" spans="1:24" ht="15" customHeight="1" thickBot="1" x14ac:dyDescent="0.25">
      <c r="U56" s="56"/>
    </row>
    <row r="57" spans="1:24" ht="15" customHeight="1" x14ac:dyDescent="0.2">
      <c r="U57" s="10"/>
    </row>
    <row r="58" spans="1:24" ht="15" customHeight="1" x14ac:dyDescent="0.2"/>
    <row r="59" spans="1:24" ht="15" customHeight="1" x14ac:dyDescent="0.2"/>
    <row r="60" spans="1:24" ht="15" customHeight="1" x14ac:dyDescent="0.2"/>
    <row r="61" spans="1:24" ht="15" customHeight="1" x14ac:dyDescent="0.2"/>
    <row r="62" spans="1:24" ht="15" customHeight="1" x14ac:dyDescent="0.2"/>
    <row r="63" spans="1:24" ht="15" customHeight="1" x14ac:dyDescent="0.2"/>
    <row r="64" spans="1:2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</sheetData>
  <mergeCells count="1">
    <mergeCell ref="C1:F1"/>
  </mergeCells>
  <dataValidations count="1">
    <dataValidation allowBlank="1" showInputMessage="1" showErrorMessage="1" errorTitle="Invalid Year" error="Enter a year from 1900 to 9999, or use the scroll bar to find a year." sqref="C1" xr:uid="{4635C42B-8E5B-42B4-AEA7-F0C8FB4206C0}"/>
  </dataValidations>
  <printOptions horizontalCentered="1" verticalCentered="1"/>
  <pageMargins left="0.25" right="0.25" top="0.75" bottom="0.75" header="0.3" footer="0.3"/>
  <pageSetup scale="78" orientation="portrait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Spinner">
              <controlPr defaultSize="0" print="0" autoPict="0" altText="Use the spinner button to change calendar year or enter year in cell B1.">
                <anchor moveWithCells="1">
                  <from>
                    <xdr:col>1</xdr:col>
                    <xdr:colOff>114300</xdr:colOff>
                    <xdr:row>0</xdr:row>
                    <xdr:rowOff>38100</xdr:rowOff>
                  </from>
                  <to>
                    <xdr:col>1</xdr:col>
                    <xdr:colOff>266700</xdr:colOff>
                    <xdr:row>0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E0922C1-4382-4AF4-B291-1A6E659D4D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2020 Calendar </vt:lpstr>
      <vt:lpstr>2019 Calendar</vt:lpstr>
      <vt:lpstr>2018  Calendar</vt:lpstr>
      <vt:lpstr>2019-24 Major events planning</vt:lpstr>
      <vt:lpstr>2020 international events</vt:lpstr>
      <vt:lpstr>2019-2020 Calendar  (2)</vt:lpstr>
      <vt:lpstr>'2019 Calendar'!CalendarYear</vt:lpstr>
      <vt:lpstr>'2019-2020 Calendar  (2)'!CalendarYear</vt:lpstr>
      <vt:lpstr>'2020 Calendar '!CalendarYear</vt:lpstr>
      <vt:lpstr>CalendarYear</vt:lpstr>
      <vt:lpstr>'2018  Calendar'!Print_Area</vt:lpstr>
      <vt:lpstr>'2019 Calendar'!Print_Area</vt:lpstr>
      <vt:lpstr>'2019-2020 Calendar  (2)'!Print_Area</vt:lpstr>
      <vt:lpstr>'2020 Calendar 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Small Business Calendar (Mon)</dc:title>
  <dc:creator/>
  <cp:keywords/>
  <cp:lastModifiedBy/>
  <dcterms:created xsi:type="dcterms:W3CDTF">2017-11-17T19:12:31Z</dcterms:created>
  <dcterms:modified xsi:type="dcterms:W3CDTF">2019-11-20T20:04:48Z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TC025512329991</vt:lpwstr>
  </property>
</Properties>
</file>